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MYRNA\APAS\APAS MAQUILA\2 METODOLOGIA\"/>
    </mc:Choice>
  </mc:AlternateContent>
  <workbookProtection workbookAlgorithmName="SHA-512" workbookHashValue="73saqVHSKBVm9RR8AyKFO7c2YWVv/j0CjQgDoHDoH+vkphj8DH95PU3yNlnp5yumc3J1QbapN9GqHyoqvWQ9+Q==" workbookSaltValue="jmR1yUxXZvFOtYa7UP7jpA==" workbookSpinCount="100000" lockStructure="1"/>
  <bookViews>
    <workbookView xWindow="0" yWindow="495" windowWidth="20745" windowHeight="11160" tabRatio="894" firstSheet="4" activeTab="11"/>
  </bookViews>
  <sheets>
    <sheet name="1. Instrucciones" sheetId="1" r:id="rId1"/>
    <sheet name="2.- Input Datos" sheetId="2" r:id="rId2"/>
    <sheet name="3.- Input Info Maquiladora" sheetId="13" r:id="rId3"/>
    <sheet name="4.- Input Act Extr" sheetId="14" r:id="rId4"/>
    <sheet name="5.- Input Gast Extr" sheetId="12" r:id="rId5"/>
    <sheet name="6.- FX rate" sheetId="5" r:id="rId6"/>
    <sheet name="7.- Output Info Fin maq" sheetId="3" r:id="rId7"/>
    <sheet name="8.- Output Act Ext" sheetId="4" r:id="rId8"/>
    <sheet name="9.- Ajuste por CxC" sheetId="17" r:id="rId9"/>
    <sheet name="10.- Output Fast-Track" sheetId="9" r:id="rId10"/>
    <sheet name="Parámetros" sheetId="7" state="veryHidden" r:id="rId11"/>
    <sheet name="Parámetros 2" sheetId="8" r:id="rId12"/>
    <sheet name="Parametros 3" sheetId="19" r:id="rId13"/>
  </sheets>
  <externalReferences>
    <externalReference r:id="rId14"/>
    <externalReference r:id="rId15"/>
    <externalReference r:id="rId16"/>
  </externalReferences>
  <definedNames>
    <definedName name="CIQWBGuid" hidden="1">"4568849f-4524-4c1c-96e0-43b798d86c8f"</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"12/29/2017 20:31:33"</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SPWS_WBID">"218197610084414"</definedName>
    <definedName name="SPWS_WSID" localSheetId="9" hidden="1">"816026117885113"</definedName>
    <definedName name="SPWS_WSID" localSheetId="1" hidden="1">"191397247026563"</definedName>
    <definedName name="SPWS_WSID" localSheetId="2" hidden="1">"153146847476959"</definedName>
    <definedName name="SPWS_WSID" localSheetId="3" hidden="1">"290923721142411"</definedName>
    <definedName name="SPWS_WSID" localSheetId="4" hidden="1">"342193422436714"</definedName>
    <definedName name="SPWS_WSID" localSheetId="5" hidden="1">"264937627255321"</definedName>
    <definedName name="SPWS_WSID" localSheetId="6" hidden="1">"196075201582313"</definedName>
    <definedName name="SPWS_WSID" localSheetId="7" hidden="1">"317230115807056"</definedName>
  </definedNames>
  <calcPr calcId="162913"/>
</workbook>
</file>

<file path=xl/calcChain.xml><?xml version="1.0" encoding="utf-8"?>
<calcChain xmlns="http://schemas.openxmlformats.org/spreadsheetml/2006/main">
  <c r="C1" i="14" l="1"/>
  <c r="E30" i="9"/>
  <c r="C65" i="13" l="1"/>
  <c r="C62" i="13"/>
  <c r="C47" i="13"/>
  <c r="C44" i="13"/>
  <c r="C29" i="13"/>
  <c r="D29" i="13" s="1"/>
  <c r="C26" i="13"/>
  <c r="B1" i="4" l="1"/>
  <c r="C1" i="4" s="1"/>
  <c r="G1" i="4"/>
  <c r="H1" i="4" s="1"/>
  <c r="L1" i="4"/>
  <c r="Q1" i="4"/>
  <c r="M1" i="4" l="1"/>
  <c r="R1" i="4"/>
  <c r="F4" i="5"/>
  <c r="G4" i="5" s="1"/>
  <c r="E29" i="9" l="1"/>
  <c r="D29" i="9"/>
  <c r="C29" i="9"/>
  <c r="B29" i="9"/>
  <c r="C30" i="9"/>
  <c r="D30" i="9"/>
  <c r="B30" i="9"/>
  <c r="G5" i="7" l="1"/>
  <c r="G26" i="7" l="1"/>
  <c r="F26" i="7" s="1"/>
  <c r="G25" i="7"/>
  <c r="F25" i="7" s="1"/>
  <c r="G24" i="7"/>
  <c r="F24" i="7" s="1"/>
  <c r="G23" i="7"/>
  <c r="F23" i="7" s="1"/>
  <c r="G4" i="7" l="1"/>
  <c r="G3" i="7"/>
  <c r="J21" i="7" s="1"/>
  <c r="G2" i="7"/>
  <c r="L12" i="7" l="1"/>
  <c r="L13" i="7"/>
  <c r="L14" i="7"/>
  <c r="L15" i="7"/>
  <c r="L16" i="7"/>
  <c r="L17" i="7"/>
  <c r="L18" i="7"/>
  <c r="L19" i="7"/>
  <c r="L20" i="7"/>
  <c r="L21" i="7"/>
  <c r="L11" i="7"/>
  <c r="K12" i="7"/>
  <c r="K13" i="7"/>
  <c r="K14" i="7"/>
  <c r="K15" i="7"/>
  <c r="K16" i="7"/>
  <c r="K17" i="7"/>
  <c r="K18" i="7"/>
  <c r="K19" i="7"/>
  <c r="K20" i="7"/>
  <c r="K21" i="7"/>
  <c r="K11" i="7"/>
  <c r="J12" i="7"/>
  <c r="J13" i="7"/>
  <c r="J14" i="7"/>
  <c r="J15" i="7"/>
  <c r="J16" i="7"/>
  <c r="J17" i="7"/>
  <c r="J18" i="7"/>
  <c r="J19" i="7"/>
  <c r="J20" i="7"/>
  <c r="J11" i="7"/>
  <c r="I12" i="7"/>
  <c r="I13" i="7"/>
  <c r="I14" i="7"/>
  <c r="I15" i="7"/>
  <c r="I16" i="7"/>
  <c r="I17" i="7"/>
  <c r="I18" i="7"/>
  <c r="I19" i="7"/>
  <c r="I20" i="7"/>
  <c r="I21" i="7"/>
  <c r="I11" i="7"/>
  <c r="A1" i="17"/>
  <c r="D4" i="13" l="1"/>
  <c r="D5" i="13"/>
  <c r="D72" i="13" l="1"/>
  <c r="D71" i="13"/>
  <c r="D70" i="13"/>
  <c r="D69" i="13"/>
  <c r="D68" i="13"/>
  <c r="D66" i="13"/>
  <c r="D65" i="13"/>
  <c r="D63" i="13"/>
  <c r="D62" i="13"/>
  <c r="D60" i="13"/>
  <c r="D59" i="13"/>
  <c r="D58" i="13"/>
  <c r="D57" i="13"/>
  <c r="D54" i="13"/>
  <c r="D53" i="13"/>
  <c r="D52" i="13"/>
  <c r="D51" i="13"/>
  <c r="D50" i="13"/>
  <c r="D48" i="13"/>
  <c r="D47" i="13"/>
  <c r="D45" i="13"/>
  <c r="D44" i="13"/>
  <c r="D42" i="13"/>
  <c r="D41" i="13"/>
  <c r="D40" i="13"/>
  <c r="D39" i="13"/>
  <c r="D36" i="13"/>
  <c r="D35" i="13"/>
  <c r="D34" i="13"/>
  <c r="D33" i="13"/>
  <c r="D32" i="13"/>
  <c r="D30" i="13"/>
  <c r="D27" i="13"/>
  <c r="D26" i="13"/>
  <c r="D24" i="13"/>
  <c r="D23" i="13"/>
  <c r="D22" i="13"/>
  <c r="D21" i="13"/>
  <c r="D18" i="13"/>
  <c r="D17" i="13"/>
  <c r="D16" i="13"/>
  <c r="D15" i="13"/>
  <c r="D14" i="13"/>
  <c r="D12" i="13"/>
  <c r="D11" i="13"/>
  <c r="D9" i="13"/>
  <c r="D8" i="13"/>
  <c r="D6" i="13"/>
  <c r="D3" i="13"/>
  <c r="B69" i="14" l="1"/>
  <c r="B68" i="14"/>
  <c r="B66" i="14"/>
  <c r="B65" i="14"/>
  <c r="B64" i="14"/>
  <c r="B63" i="14"/>
  <c r="B62" i="14"/>
  <c r="B61" i="14"/>
  <c r="B60" i="14"/>
  <c r="B59" i="14"/>
  <c r="B58" i="14"/>
  <c r="B57" i="14"/>
  <c r="B56" i="14"/>
  <c r="B55" i="14"/>
  <c r="B52" i="14"/>
  <c r="B51" i="14"/>
  <c r="B49" i="14"/>
  <c r="B48" i="14"/>
  <c r="B47" i="14"/>
  <c r="B46" i="14"/>
  <c r="B45" i="14"/>
  <c r="B44" i="14"/>
  <c r="B43" i="14"/>
  <c r="B42" i="14"/>
  <c r="B41" i="14"/>
  <c r="B40" i="14"/>
  <c r="B39" i="14"/>
  <c r="B38" i="14"/>
  <c r="B35" i="14"/>
  <c r="B34" i="14"/>
  <c r="B32" i="14"/>
  <c r="B31" i="14"/>
  <c r="B30" i="14"/>
  <c r="B29" i="14"/>
  <c r="B28" i="14"/>
  <c r="B27" i="14"/>
  <c r="B26" i="14"/>
  <c r="B25" i="14"/>
  <c r="B24" i="14"/>
  <c r="B23" i="14"/>
  <c r="B22" i="14"/>
  <c r="B21" i="14"/>
  <c r="B15" i="14"/>
  <c r="B14" i="14"/>
  <c r="B13" i="14"/>
  <c r="B12" i="14"/>
  <c r="B11" i="14"/>
  <c r="B10" i="14"/>
  <c r="B9" i="14"/>
  <c r="B8" i="14"/>
  <c r="B7" i="14"/>
  <c r="B6" i="14"/>
  <c r="B5" i="14"/>
  <c r="B66" i="3" l="1"/>
  <c r="C66" i="3"/>
  <c r="B67" i="3"/>
  <c r="C67" i="3"/>
  <c r="C68" i="3"/>
  <c r="B72" i="3" l="1"/>
  <c r="B73" i="3"/>
  <c r="B74" i="3"/>
  <c r="B75" i="3"/>
  <c r="C72" i="3"/>
  <c r="C74" i="3"/>
  <c r="C75" i="3"/>
  <c r="B79" i="3"/>
  <c r="C79" i="3"/>
  <c r="B80" i="3"/>
  <c r="C80" i="3"/>
  <c r="B83" i="3"/>
  <c r="B84" i="3"/>
  <c r="C83" i="3"/>
  <c r="C84" i="3"/>
  <c r="E25" i="9" l="1"/>
  <c r="R19" i="4"/>
  <c r="R40" i="4" s="1"/>
  <c r="R20" i="4"/>
  <c r="R41" i="4" s="1"/>
  <c r="R5" i="4"/>
  <c r="R26" i="4" s="1"/>
  <c r="R6" i="4"/>
  <c r="R27" i="4" s="1"/>
  <c r="R7" i="4"/>
  <c r="R28" i="4" s="1"/>
  <c r="R8" i="4"/>
  <c r="R29" i="4" s="1"/>
  <c r="R9" i="4"/>
  <c r="R30" i="4" s="1"/>
  <c r="R10" i="4"/>
  <c r="R31" i="4" s="1"/>
  <c r="R11" i="4"/>
  <c r="R32" i="4" s="1"/>
  <c r="R12" i="4"/>
  <c r="R13" i="4"/>
  <c r="R34" i="4" s="1"/>
  <c r="R14" i="4"/>
  <c r="R35" i="4" s="1"/>
  <c r="R15" i="4"/>
  <c r="R36" i="4" s="1"/>
  <c r="R4" i="4"/>
  <c r="R25" i="4" s="1"/>
  <c r="B88" i="3"/>
  <c r="C88" i="3"/>
  <c r="B89" i="3"/>
  <c r="C89" i="3"/>
  <c r="B90" i="3"/>
  <c r="C90" i="3"/>
  <c r="B91" i="3"/>
  <c r="C91" i="3"/>
  <c r="C87" i="3"/>
  <c r="B87" i="3"/>
  <c r="B85" i="3"/>
  <c r="B76" i="3"/>
  <c r="B49" i="3"/>
  <c r="B50" i="3"/>
  <c r="B51" i="3"/>
  <c r="B52" i="3"/>
  <c r="C49" i="3"/>
  <c r="C51" i="3"/>
  <c r="C52" i="3"/>
  <c r="B56" i="3"/>
  <c r="B57" i="3"/>
  <c r="C56" i="3"/>
  <c r="C57" i="3"/>
  <c r="B60" i="3"/>
  <c r="B61" i="3"/>
  <c r="C85" i="3"/>
  <c r="E3" i="9" s="1"/>
  <c r="C81" i="3"/>
  <c r="B81" i="3"/>
  <c r="E22" i="12"/>
  <c r="E23" i="12" s="1"/>
  <c r="Q13" i="4" l="1"/>
  <c r="Q34" i="4" s="1"/>
  <c r="S34" i="4" s="1"/>
  <c r="R33" i="4"/>
  <c r="E3" i="17"/>
  <c r="E2" i="17"/>
  <c r="Q14" i="4"/>
  <c r="S14" i="4" s="1"/>
  <c r="Q6" i="4"/>
  <c r="Q10" i="4"/>
  <c r="Q9" i="4"/>
  <c r="Q5" i="4"/>
  <c r="R42" i="4"/>
  <c r="S6" i="4"/>
  <c r="Q8" i="4"/>
  <c r="Q29" i="4" s="1"/>
  <c r="Q12" i="4"/>
  <c r="Q33" i="4" s="1"/>
  <c r="R21" i="4"/>
  <c r="Q7" i="4"/>
  <c r="Q28" i="4" s="1"/>
  <c r="Q11" i="4"/>
  <c r="Q32" i="4" s="1"/>
  <c r="Q15" i="4"/>
  <c r="Q36" i="4" s="1"/>
  <c r="B92" i="3"/>
  <c r="C92" i="3"/>
  <c r="E21" i="9" s="1"/>
  <c r="B77" i="3"/>
  <c r="S13" i="4" l="1"/>
  <c r="S9" i="4"/>
  <c r="Q30" i="4"/>
  <c r="S30" i="4" s="1"/>
  <c r="Q31" i="4"/>
  <c r="S31" i="4" s="1"/>
  <c r="Q27" i="4"/>
  <c r="S27" i="4" s="1"/>
  <c r="Q26" i="4"/>
  <c r="S26" i="4" s="1"/>
  <c r="Q35" i="4"/>
  <c r="S35" i="4" s="1"/>
  <c r="E5" i="17"/>
  <c r="E4" i="17"/>
  <c r="E4" i="9" s="1"/>
  <c r="S10" i="4"/>
  <c r="S5" i="4"/>
  <c r="S11" i="4"/>
  <c r="S32" i="4"/>
  <c r="S29" i="4"/>
  <c r="S8" i="4"/>
  <c r="S33" i="4"/>
  <c r="S12" i="4"/>
  <c r="S36" i="4"/>
  <c r="S15" i="4"/>
  <c r="S28" i="4"/>
  <c r="S7" i="4"/>
  <c r="Q20" i="4" l="1"/>
  <c r="Q41" i="4" s="1"/>
  <c r="Q19" i="4"/>
  <c r="Q40" i="4" s="1"/>
  <c r="Q4" i="4"/>
  <c r="Q25" i="4" s="1"/>
  <c r="C73" i="3"/>
  <c r="S4" i="4" l="1"/>
  <c r="S16" i="4" s="1"/>
  <c r="S25" i="4"/>
  <c r="S37" i="4" s="1"/>
  <c r="Q42" i="4"/>
  <c r="S42" i="4" s="1"/>
  <c r="E5" i="9" s="1"/>
  <c r="Q21" i="4"/>
  <c r="S21" i="4" s="1"/>
  <c r="C76" i="3"/>
  <c r="C77" i="3" s="1"/>
  <c r="D89" i="3"/>
  <c r="D87" i="3"/>
  <c r="G70" i="13" l="1"/>
  <c r="H70" i="13"/>
  <c r="E6" i="9"/>
  <c r="E8" i="9"/>
  <c r="G63" i="13"/>
  <c r="D80" i="3"/>
  <c r="G69" i="13"/>
  <c r="D88" i="3"/>
  <c r="G71" i="13"/>
  <c r="D90" i="3"/>
  <c r="H57" i="13"/>
  <c r="D72" i="3"/>
  <c r="G59" i="13"/>
  <c r="D74" i="3"/>
  <c r="H65" i="13"/>
  <c r="D83" i="3"/>
  <c r="H72" i="13"/>
  <c r="D91" i="3"/>
  <c r="G62" i="13"/>
  <c r="D79" i="3"/>
  <c r="H60" i="13"/>
  <c r="D75" i="3"/>
  <c r="H66" i="13"/>
  <c r="D84" i="3"/>
  <c r="E18" i="9"/>
  <c r="E9" i="9"/>
  <c r="E12" i="9" s="1"/>
  <c r="E13" i="9" s="1"/>
  <c r="H71" i="13"/>
  <c r="H63" i="13"/>
  <c r="G60" i="13"/>
  <c r="G57" i="13"/>
  <c r="I65" i="13"/>
  <c r="I68" i="13"/>
  <c r="H62" i="13"/>
  <c r="I62" i="13"/>
  <c r="H59" i="13"/>
  <c r="G65" i="13"/>
  <c r="G66" i="13"/>
  <c r="H68" i="13"/>
  <c r="H69" i="13"/>
  <c r="G72" i="13"/>
  <c r="G68" i="13"/>
  <c r="C50" i="3"/>
  <c r="D85" i="3" l="1"/>
  <c r="C53" i="3"/>
  <c r="D92" i="3"/>
  <c r="D81" i="3"/>
  <c r="H58" i="13"/>
  <c r="D73" i="3"/>
  <c r="D76" i="3" s="1"/>
  <c r="J57" i="13"/>
  <c r="G58" i="13"/>
  <c r="I57" i="13"/>
  <c r="E6" i="17" l="1"/>
  <c r="H26" i="7" s="1"/>
  <c r="E7" i="17" s="1"/>
  <c r="E27" i="9" s="1"/>
  <c r="D77" i="3"/>
  <c r="D57" i="3" l="1"/>
  <c r="D56" i="3"/>
  <c r="B19" i="4" l="1"/>
  <c r="B4" i="4"/>
  <c r="B3" i="3"/>
  <c r="B25" i="4" l="1"/>
  <c r="B40" i="4"/>
  <c r="L4" i="4"/>
  <c r="L25" i="4" s="1"/>
  <c r="D52" i="3" l="1"/>
  <c r="D51" i="3"/>
  <c r="D50" i="3"/>
  <c r="G39" i="13" l="1"/>
  <c r="D49" i="3"/>
  <c r="G3" i="13"/>
  <c r="I50" i="13" l="1"/>
  <c r="I14" i="13"/>
  <c r="I32" i="13"/>
  <c r="D22" i="12" l="1"/>
  <c r="D23" i="12" s="1"/>
  <c r="I47" i="13"/>
  <c r="I44" i="13"/>
  <c r="J39" i="13"/>
  <c r="I39" i="13"/>
  <c r="I29" i="13"/>
  <c r="I26" i="13"/>
  <c r="J21" i="13"/>
  <c r="I21" i="13"/>
  <c r="I8" i="13"/>
  <c r="I11" i="13"/>
  <c r="J3" i="13"/>
  <c r="I3" i="13"/>
  <c r="H54" i="13"/>
  <c r="H53" i="13"/>
  <c r="H52" i="13"/>
  <c r="H51" i="13"/>
  <c r="H50" i="13"/>
  <c r="H48" i="13"/>
  <c r="H47" i="13"/>
  <c r="H45" i="13"/>
  <c r="H44" i="13"/>
  <c r="H42" i="13"/>
  <c r="H41" i="13"/>
  <c r="H40" i="13"/>
  <c r="H39" i="13"/>
  <c r="H36" i="13"/>
  <c r="H35" i="13"/>
  <c r="H34" i="13"/>
  <c r="H33" i="13"/>
  <c r="H32" i="13"/>
  <c r="H30" i="13"/>
  <c r="H29" i="13"/>
  <c r="H27" i="13"/>
  <c r="H26" i="13"/>
  <c r="H24" i="13"/>
  <c r="H23" i="13"/>
  <c r="H22" i="13"/>
  <c r="H21" i="13"/>
  <c r="H18" i="13"/>
  <c r="H17" i="13"/>
  <c r="H16" i="13"/>
  <c r="H15" i="13"/>
  <c r="H14" i="13"/>
  <c r="H12" i="13"/>
  <c r="H11" i="13"/>
  <c r="H9" i="13"/>
  <c r="H8" i="13"/>
  <c r="H6" i="13"/>
  <c r="H5" i="13"/>
  <c r="H4" i="13"/>
  <c r="H3" i="13"/>
  <c r="G54" i="13"/>
  <c r="G53" i="13"/>
  <c r="G52" i="13"/>
  <c r="G51" i="13"/>
  <c r="G50" i="13"/>
  <c r="G48" i="13"/>
  <c r="G47" i="13"/>
  <c r="G45" i="13"/>
  <c r="G44" i="13"/>
  <c r="G42" i="13"/>
  <c r="G41" i="13"/>
  <c r="G40" i="13"/>
  <c r="G36" i="13"/>
  <c r="G35" i="13"/>
  <c r="G34" i="13"/>
  <c r="G33" i="13"/>
  <c r="G32" i="13"/>
  <c r="G30" i="13"/>
  <c r="G29" i="13"/>
  <c r="G27" i="13"/>
  <c r="G26" i="13"/>
  <c r="G24" i="13"/>
  <c r="G23" i="13"/>
  <c r="G22" i="13"/>
  <c r="G21" i="13"/>
  <c r="G18" i="13"/>
  <c r="G17" i="13"/>
  <c r="G16" i="13"/>
  <c r="G15" i="13"/>
  <c r="G14" i="13"/>
  <c r="G12" i="13"/>
  <c r="G11" i="13"/>
  <c r="G9" i="13"/>
  <c r="G8" i="13"/>
  <c r="G6" i="13"/>
  <c r="G5" i="13"/>
  <c r="G4" i="13"/>
  <c r="M20" i="4"/>
  <c r="M41" i="4" s="1"/>
  <c r="L20" i="4"/>
  <c r="L41" i="4" s="1"/>
  <c r="M19" i="4"/>
  <c r="M40" i="4" s="1"/>
  <c r="L19" i="4"/>
  <c r="L40" i="4" s="1"/>
  <c r="M15" i="4"/>
  <c r="M36" i="4" s="1"/>
  <c r="M14" i="4"/>
  <c r="M35" i="4" s="1"/>
  <c r="M13" i="4"/>
  <c r="M34" i="4" s="1"/>
  <c r="M12" i="4"/>
  <c r="M33" i="4" s="1"/>
  <c r="M11" i="4"/>
  <c r="M32" i="4" s="1"/>
  <c r="M10" i="4"/>
  <c r="M31" i="4" s="1"/>
  <c r="M9" i="4"/>
  <c r="M30" i="4" s="1"/>
  <c r="M8" i="4"/>
  <c r="M29" i="4" s="1"/>
  <c r="M7" i="4"/>
  <c r="M28" i="4" s="1"/>
  <c r="M6" i="4"/>
  <c r="M27" i="4" s="1"/>
  <c r="M5" i="4"/>
  <c r="M26" i="4" s="1"/>
  <c r="M4" i="4"/>
  <c r="M25" i="4" s="1"/>
  <c r="H20" i="4"/>
  <c r="G20" i="4"/>
  <c r="H19" i="4"/>
  <c r="G19" i="4"/>
  <c r="H15" i="4"/>
  <c r="H14" i="4"/>
  <c r="H13" i="4"/>
  <c r="H12" i="4"/>
  <c r="H11" i="4"/>
  <c r="H10" i="4"/>
  <c r="H9" i="4"/>
  <c r="H8" i="4"/>
  <c r="H7" i="4"/>
  <c r="H6" i="4"/>
  <c r="H5" i="4"/>
  <c r="H4" i="4"/>
  <c r="G4" i="4"/>
  <c r="C20" i="4"/>
  <c r="C41" i="4" s="1"/>
  <c r="B20" i="4"/>
  <c r="B41" i="4" s="1"/>
  <c r="C19" i="4"/>
  <c r="C40" i="4" s="1"/>
  <c r="C15" i="4"/>
  <c r="C36" i="4" s="1"/>
  <c r="C14" i="4"/>
  <c r="C35" i="4" s="1"/>
  <c r="C13" i="4"/>
  <c r="C34" i="4" s="1"/>
  <c r="C12" i="4"/>
  <c r="C33" i="4" s="1"/>
  <c r="C11" i="4"/>
  <c r="C32" i="4" s="1"/>
  <c r="C10" i="4"/>
  <c r="C31" i="4" s="1"/>
  <c r="C9" i="4"/>
  <c r="C30" i="4" s="1"/>
  <c r="C8" i="4"/>
  <c r="C29" i="4" s="1"/>
  <c r="C7" i="4"/>
  <c r="C28" i="4" s="1"/>
  <c r="C6" i="4"/>
  <c r="C27" i="4" s="1"/>
  <c r="C5" i="4"/>
  <c r="C26" i="4" s="1"/>
  <c r="C4" i="4"/>
  <c r="C25" i="4" s="1"/>
  <c r="D68" i="3"/>
  <c r="B68" i="3"/>
  <c r="D67" i="3"/>
  <c r="D66" i="3"/>
  <c r="D65" i="3"/>
  <c r="C65" i="3"/>
  <c r="B65" i="3"/>
  <c r="D64" i="3"/>
  <c r="C64" i="3"/>
  <c r="B64" i="3"/>
  <c r="D61" i="3"/>
  <c r="C61" i="3"/>
  <c r="D60" i="3"/>
  <c r="C60" i="3"/>
  <c r="D45" i="3"/>
  <c r="C45" i="3"/>
  <c r="B45" i="3"/>
  <c r="D44" i="3"/>
  <c r="C44" i="3"/>
  <c r="B44" i="3"/>
  <c r="D43" i="3"/>
  <c r="C43" i="3"/>
  <c r="B43" i="3"/>
  <c r="D42" i="3"/>
  <c r="C42" i="3"/>
  <c r="B42" i="3"/>
  <c r="D41" i="3"/>
  <c r="C41" i="3"/>
  <c r="B41" i="3"/>
  <c r="D38" i="3"/>
  <c r="C38" i="3"/>
  <c r="B38" i="3"/>
  <c r="D37" i="3"/>
  <c r="C37" i="3"/>
  <c r="B37" i="3"/>
  <c r="D34" i="3"/>
  <c r="C34" i="3"/>
  <c r="B34" i="3"/>
  <c r="D33" i="3"/>
  <c r="C33" i="3"/>
  <c r="B33" i="3"/>
  <c r="D29" i="3"/>
  <c r="C29" i="3"/>
  <c r="B29" i="3"/>
  <c r="D28" i="3"/>
  <c r="C28" i="3"/>
  <c r="B28" i="3"/>
  <c r="D27" i="3"/>
  <c r="C27" i="3"/>
  <c r="B27" i="3"/>
  <c r="D26" i="3"/>
  <c r="C26" i="3"/>
  <c r="B26" i="3"/>
  <c r="D22" i="3"/>
  <c r="C22" i="3"/>
  <c r="B22" i="3"/>
  <c r="D21" i="3"/>
  <c r="C21" i="3"/>
  <c r="B21" i="3"/>
  <c r="D20" i="3"/>
  <c r="C20" i="3"/>
  <c r="B20" i="3"/>
  <c r="D19" i="3"/>
  <c r="C19" i="3"/>
  <c r="B19" i="3"/>
  <c r="D18" i="3"/>
  <c r="C18" i="3"/>
  <c r="B18" i="3"/>
  <c r="D15" i="3"/>
  <c r="C15" i="3"/>
  <c r="B15" i="3"/>
  <c r="D14" i="3"/>
  <c r="C14" i="3"/>
  <c r="B14" i="3"/>
  <c r="D11" i="3"/>
  <c r="C11" i="3"/>
  <c r="B11" i="3"/>
  <c r="D10" i="3"/>
  <c r="C10" i="3"/>
  <c r="B10" i="3"/>
  <c r="D6" i="3"/>
  <c r="C6" i="3"/>
  <c r="B6" i="3"/>
  <c r="D5" i="3"/>
  <c r="C5" i="3"/>
  <c r="B5" i="3"/>
  <c r="D4" i="3"/>
  <c r="C4" i="3"/>
  <c r="B4" i="3"/>
  <c r="D3" i="3"/>
  <c r="C3" i="3"/>
  <c r="H35" i="4" l="1"/>
  <c r="H31" i="4"/>
  <c r="H27" i="4"/>
  <c r="H34" i="4"/>
  <c r="H30" i="4"/>
  <c r="H26" i="4"/>
  <c r="H33" i="4"/>
  <c r="H29" i="4"/>
  <c r="H25" i="4"/>
  <c r="G25" i="4"/>
  <c r="H36" i="4"/>
  <c r="H32" i="4"/>
  <c r="H28" i="4"/>
  <c r="H40" i="4"/>
  <c r="H41" i="4"/>
  <c r="G41" i="4"/>
  <c r="G40" i="4"/>
  <c r="C25" i="9"/>
  <c r="B35" i="3"/>
  <c r="B69" i="3"/>
  <c r="C62" i="3"/>
  <c r="D39" i="3"/>
  <c r="B39" i="3"/>
  <c r="D35" i="3"/>
  <c r="C39" i="3"/>
  <c r="B58" i="3"/>
  <c r="L21" i="4"/>
  <c r="D62" i="3"/>
  <c r="C58" i="3"/>
  <c r="D58" i="3"/>
  <c r="C69" i="3"/>
  <c r="D21" i="9" s="1"/>
  <c r="C54" i="3"/>
  <c r="D53" i="3"/>
  <c r="C35" i="3"/>
  <c r="C30" i="3"/>
  <c r="C31" i="3" s="1"/>
  <c r="D69" i="3"/>
  <c r="D46" i="3"/>
  <c r="D30" i="3"/>
  <c r="D31" i="3" s="1"/>
  <c r="D23" i="3"/>
  <c r="B53" i="3"/>
  <c r="B54" i="3" s="1"/>
  <c r="B62" i="3"/>
  <c r="B30" i="3"/>
  <c r="B31" i="3" s="1"/>
  <c r="B23" i="3"/>
  <c r="B46" i="3"/>
  <c r="C46" i="3"/>
  <c r="C23" i="3"/>
  <c r="M21" i="4"/>
  <c r="C21" i="4"/>
  <c r="H21" i="4"/>
  <c r="G21" i="4"/>
  <c r="B21" i="4"/>
  <c r="C2" i="17" l="1"/>
  <c r="C3" i="17"/>
  <c r="D3" i="17"/>
  <c r="D2" i="17"/>
  <c r="E7" i="9"/>
  <c r="E11" i="9" s="1"/>
  <c r="D54" i="3"/>
  <c r="C4" i="17" l="1"/>
  <c r="C4" i="9" s="1"/>
  <c r="C5" i="17"/>
  <c r="D5" i="17"/>
  <c r="D4" i="17"/>
  <c r="D4" i="9" s="1"/>
  <c r="D6" i="17"/>
  <c r="H25" i="7" s="1"/>
  <c r="C6" i="17"/>
  <c r="H24" i="7" s="1"/>
  <c r="E15" i="9"/>
  <c r="E16" i="9"/>
  <c r="E20" i="9" s="1"/>
  <c r="D31" i="9"/>
  <c r="E14" i="9"/>
  <c r="E10" i="9"/>
  <c r="E34" i="9"/>
  <c r="B7" i="3"/>
  <c r="B8" i="3" s="1"/>
  <c r="C7" i="3"/>
  <c r="C8" i="3" s="1"/>
  <c r="D7" i="3"/>
  <c r="D8" i="3" s="1"/>
  <c r="C7" i="17" l="1"/>
  <c r="C27" i="9" s="1"/>
  <c r="D7" i="17"/>
  <c r="D27" i="9" s="1"/>
  <c r="E19" i="9"/>
  <c r="E22" i="9" s="1"/>
  <c r="E23" i="9" s="1"/>
  <c r="E24" i="9" s="1"/>
  <c r="E35" i="9" s="1"/>
  <c r="E31" i="9"/>
  <c r="D16" i="3"/>
  <c r="D12" i="3"/>
  <c r="C16" i="3"/>
  <c r="B16" i="3"/>
  <c r="N4" i="4"/>
  <c r="I4" i="4"/>
  <c r="E26" i="9" l="1"/>
  <c r="C12" i="3"/>
  <c r="B12" i="3"/>
  <c r="B2" i="17" l="1"/>
  <c r="B3" i="17"/>
  <c r="E28" i="9"/>
  <c r="E32" i="9" s="1"/>
  <c r="E33" i="9" s="1"/>
  <c r="D21" i="4"/>
  <c r="I21" i="4"/>
  <c r="D4" i="4"/>
  <c r="B5" i="17" l="1"/>
  <c r="B4" i="17"/>
  <c r="B4" i="9" s="1"/>
  <c r="B6" i="17"/>
  <c r="H23" i="7" s="1"/>
  <c r="B7" i="17" s="1"/>
  <c r="B27" i="9" s="1"/>
  <c r="C22" i="12"/>
  <c r="C23" i="12" s="1"/>
  <c r="B22" i="12" l="1"/>
  <c r="B23" i="12" s="1"/>
  <c r="A1" i="9" l="1"/>
  <c r="D9" i="9" l="1"/>
  <c r="D12" i="9" s="1"/>
  <c r="B3" i="9"/>
  <c r="B9" i="9" l="1"/>
  <c r="B12" i="9" s="1"/>
  <c r="B13" i="9" s="1"/>
  <c r="B18" i="9"/>
  <c r="C9" i="9"/>
  <c r="C12" i="9" s="1"/>
  <c r="C18" i="9"/>
  <c r="L15" i="4" l="1"/>
  <c r="L14" i="4"/>
  <c r="L13" i="4"/>
  <c r="L12" i="4"/>
  <c r="L11" i="4"/>
  <c r="L10" i="4"/>
  <c r="L9" i="4"/>
  <c r="L8" i="4"/>
  <c r="L7" i="4"/>
  <c r="L6" i="4"/>
  <c r="L5" i="4"/>
  <c r="G15" i="4"/>
  <c r="G36" i="4" s="1"/>
  <c r="G14" i="4"/>
  <c r="G35" i="4" s="1"/>
  <c r="G13" i="4"/>
  <c r="G34" i="4" s="1"/>
  <c r="G12" i="4"/>
  <c r="G33" i="4" s="1"/>
  <c r="G11" i="4"/>
  <c r="G32" i="4" s="1"/>
  <c r="G10" i="4"/>
  <c r="G31" i="4" s="1"/>
  <c r="G9" i="4"/>
  <c r="G30" i="4" s="1"/>
  <c r="G8" i="4"/>
  <c r="G29" i="4" s="1"/>
  <c r="G7" i="4"/>
  <c r="G28" i="4" s="1"/>
  <c r="G6" i="4"/>
  <c r="G27" i="4" s="1"/>
  <c r="G5" i="4"/>
  <c r="G26" i="4" s="1"/>
  <c r="B15" i="4"/>
  <c r="B14" i="4"/>
  <c r="B35" i="4" s="1"/>
  <c r="B13" i="4"/>
  <c r="B12" i="4"/>
  <c r="B11" i="4"/>
  <c r="B10" i="4"/>
  <c r="B9" i="4"/>
  <c r="B8" i="4"/>
  <c r="B7" i="4"/>
  <c r="B6" i="4"/>
  <c r="B5" i="4"/>
  <c r="N12" i="4" l="1"/>
  <c r="L33" i="4"/>
  <c r="N33" i="4" s="1"/>
  <c r="N5" i="4"/>
  <c r="L26" i="4"/>
  <c r="N26" i="4" s="1"/>
  <c r="N9" i="4"/>
  <c r="L30" i="4"/>
  <c r="N30" i="4" s="1"/>
  <c r="N13" i="4"/>
  <c r="L34" i="4"/>
  <c r="N34" i="4" s="1"/>
  <c r="N14" i="4"/>
  <c r="L35" i="4"/>
  <c r="N35" i="4" s="1"/>
  <c r="N8" i="4"/>
  <c r="L29" i="4"/>
  <c r="N29" i="4" s="1"/>
  <c r="N6" i="4"/>
  <c r="L27" i="4"/>
  <c r="N27" i="4" s="1"/>
  <c r="N10" i="4"/>
  <c r="L31" i="4"/>
  <c r="N31" i="4" s="1"/>
  <c r="N7" i="4"/>
  <c r="L28" i="4"/>
  <c r="N28" i="4" s="1"/>
  <c r="N11" i="4"/>
  <c r="L32" i="4"/>
  <c r="N32" i="4" s="1"/>
  <c r="N15" i="4"/>
  <c r="L36" i="4"/>
  <c r="N36" i="4" s="1"/>
  <c r="D10" i="4"/>
  <c r="B31" i="4"/>
  <c r="D31" i="4" s="1"/>
  <c r="D7" i="4"/>
  <c r="B28" i="4"/>
  <c r="D28" i="4" s="1"/>
  <c r="D11" i="4"/>
  <c r="B32" i="4"/>
  <c r="D32" i="4" s="1"/>
  <c r="D15" i="4"/>
  <c r="B36" i="4"/>
  <c r="D36" i="4" s="1"/>
  <c r="D8" i="4"/>
  <c r="B29" i="4"/>
  <c r="D29" i="4" s="1"/>
  <c r="D12" i="4"/>
  <c r="B33" i="4"/>
  <c r="D33" i="4" s="1"/>
  <c r="D9" i="4"/>
  <c r="B30" i="4"/>
  <c r="D30" i="4" s="1"/>
  <c r="D13" i="4"/>
  <c r="B34" i="4"/>
  <c r="D34" i="4" s="1"/>
  <c r="D6" i="4"/>
  <c r="B27" i="4"/>
  <c r="D27" i="4" s="1"/>
  <c r="D5" i="4"/>
  <c r="B26" i="4"/>
  <c r="D26" i="4" s="1"/>
  <c r="H42" i="4"/>
  <c r="M42" i="4"/>
  <c r="L42" i="4"/>
  <c r="I31" i="4"/>
  <c r="I10" i="4"/>
  <c r="I28" i="4"/>
  <c r="I7" i="4"/>
  <c r="I32" i="4"/>
  <c r="I11" i="4"/>
  <c r="I36" i="4"/>
  <c r="I15" i="4"/>
  <c r="I35" i="4"/>
  <c r="I14" i="4"/>
  <c r="I33" i="4"/>
  <c r="I12" i="4"/>
  <c r="I27" i="4"/>
  <c r="I6" i="4"/>
  <c r="I29" i="4"/>
  <c r="I8" i="4"/>
  <c r="I26" i="4"/>
  <c r="I5" i="4"/>
  <c r="I30" i="4"/>
  <c r="I9" i="4"/>
  <c r="I34" i="4"/>
  <c r="I13" i="4"/>
  <c r="G42" i="4"/>
  <c r="B42" i="4"/>
  <c r="C42" i="4"/>
  <c r="D35" i="4"/>
  <c r="D14" i="4"/>
  <c r="D16" i="4" l="1"/>
  <c r="I42" i="4"/>
  <c r="I16" i="4"/>
  <c r="D42" i="4"/>
  <c r="N25" i="4" l="1"/>
  <c r="D25" i="4"/>
  <c r="D37" i="4" s="1"/>
  <c r="I25" i="4"/>
  <c r="I37" i="4" s="1"/>
  <c r="D25" i="9"/>
  <c r="B31" i="9" l="1"/>
  <c r="C31" i="9"/>
  <c r="B25" i="9"/>
  <c r="C34" i="9" l="1"/>
  <c r="D18" i="9"/>
  <c r="D34" i="9" s="1"/>
  <c r="B34" i="9"/>
  <c r="C21" i="9"/>
  <c r="B21" i="9"/>
  <c r="D3" i="9"/>
  <c r="D13" i="9" s="1"/>
  <c r="C3" i="9"/>
  <c r="C13" i="9" s="1"/>
  <c r="D14" i="9" l="1"/>
  <c r="B14" i="9"/>
  <c r="A264" i="7"/>
  <c r="A265" i="7" s="1"/>
  <c r="A266" i="7" s="1"/>
  <c r="A267" i="7" s="1"/>
  <c r="A268" i="7" s="1"/>
  <c r="A269" i="7" s="1"/>
  <c r="A270" i="7" s="1"/>
  <c r="A271" i="7" s="1"/>
  <c r="A272" i="7" s="1"/>
  <c r="A273" i="7" s="1"/>
  <c r="A274" i="7" s="1"/>
  <c r="A275" i="7" s="1"/>
  <c r="A276" i="7" s="1"/>
  <c r="A277" i="7" s="1"/>
  <c r="A278" i="7" s="1"/>
  <c r="A279" i="7" s="1"/>
  <c r="A280" i="7" s="1"/>
  <c r="A281" i="7" s="1"/>
  <c r="A282" i="7" s="1"/>
  <c r="A283" i="7" s="1"/>
  <c r="C14" i="9" l="1"/>
  <c r="C4" i="7" l="1"/>
  <c r="B4" i="7"/>
  <c r="G17" i="4" l="1"/>
  <c r="N42" i="4" l="1"/>
  <c r="D5" i="9" s="1"/>
  <c r="N21" i="4"/>
  <c r="G23" i="4"/>
  <c r="G38" i="4" s="1"/>
  <c r="L2" i="4"/>
  <c r="Q2" i="4" s="1"/>
  <c r="N16" i="4"/>
  <c r="Q23" i="4" l="1"/>
  <c r="Q38" i="4" s="1"/>
  <c r="Q17" i="4"/>
  <c r="B8" i="9"/>
  <c r="L17" i="4"/>
  <c r="L23" i="4"/>
  <c r="L38" i="4" s="1"/>
  <c r="N37" i="4"/>
  <c r="C5" i="9"/>
  <c r="B5" i="9"/>
  <c r="D6" i="9" l="1"/>
  <c r="D7" i="9" s="1"/>
  <c r="D8" i="9"/>
  <c r="B6" i="9"/>
  <c r="B7" i="9" s="1"/>
  <c r="C6" i="9"/>
  <c r="C7" i="9" s="1"/>
  <c r="C8" i="9"/>
  <c r="B17" i="4"/>
  <c r="B23" i="4"/>
  <c r="B38" i="4" s="1"/>
  <c r="C15" i="9" l="1"/>
  <c r="C19" i="9" s="1"/>
  <c r="C11" i="9"/>
  <c r="C16" i="9" s="1"/>
  <c r="C20" i="9" s="1"/>
  <c r="B15" i="9"/>
  <c r="B19" i="9" s="1"/>
  <c r="B11" i="9"/>
  <c r="D15" i="9"/>
  <c r="D19" i="9" s="1"/>
  <c r="D11" i="9"/>
  <c r="B10" i="9"/>
  <c r="D10" i="9"/>
  <c r="C10" i="9"/>
  <c r="D16" i="9" l="1"/>
  <c r="D20" i="9" s="1"/>
  <c r="C22" i="9"/>
  <c r="B16" i="9"/>
  <c r="B20" i="9" s="1"/>
  <c r="D22" i="9" l="1"/>
  <c r="D23" i="9" s="1"/>
  <c r="D24" i="9" s="1"/>
  <c r="D35" i="9" s="1"/>
  <c r="C23" i="9"/>
  <c r="B22" i="9"/>
  <c r="D26" i="9" l="1"/>
  <c r="C24" i="9"/>
  <c r="C35" i="9" s="1"/>
  <c r="B23" i="9"/>
  <c r="B24" i="9" s="1"/>
  <c r="B35" i="9" s="1"/>
  <c r="D28" i="9" l="1"/>
  <c r="D32" i="9" s="1"/>
  <c r="D33" i="9" s="1"/>
  <c r="C26" i="9"/>
  <c r="B26" i="9"/>
  <c r="B28" i="9" l="1"/>
  <c r="C28" i="9"/>
  <c r="B32" i="9" l="1"/>
  <c r="B33" i="9" s="1"/>
  <c r="C32" i="9"/>
  <c r="C33" i="9" s="1"/>
</calcChain>
</file>

<file path=xl/sharedStrings.xml><?xml version="1.0" encoding="utf-8"?>
<sst xmlns="http://schemas.openxmlformats.org/spreadsheetml/2006/main" count="2260" uniqueCount="1481">
  <si>
    <t>RFC:</t>
  </si>
  <si>
    <t>Razón social del prestador de servicios de maquila en México:</t>
  </si>
  <si>
    <t>1.a</t>
  </si>
  <si>
    <t>1.b</t>
  </si>
  <si>
    <t>1. Datos de la empresa maquiladora en México</t>
  </si>
  <si>
    <t>2.a</t>
  </si>
  <si>
    <t>2. Datos de la(s) empresa(s) receptoras del servicio de maquila en el extranjero</t>
  </si>
  <si>
    <t>2.b.i</t>
  </si>
  <si>
    <t>2.b.ii</t>
  </si>
  <si>
    <t>2.b.iii</t>
  </si>
  <si>
    <t>2.c.i</t>
  </si>
  <si>
    <t>2.c.ii</t>
  </si>
  <si>
    <t>2.c.iii</t>
  </si>
  <si>
    <t>2.d.i</t>
  </si>
  <si>
    <t>2.d.ii</t>
  </si>
  <si>
    <t>2.d.iii</t>
  </si>
  <si>
    <t>2.e.i</t>
  </si>
  <si>
    <t>2.e.ii</t>
  </si>
  <si>
    <t>2.e.iii</t>
  </si>
  <si>
    <t>Información requerida</t>
  </si>
  <si>
    <t>1.c</t>
  </si>
  <si>
    <t>1.d</t>
  </si>
  <si>
    <t>Número de empresas en el extranjero receptoras del servicio de maquila:</t>
  </si>
  <si>
    <t>Razón social de la empresa en el extranjero receptora del servicio de maquila (receptora 1):</t>
  </si>
  <si>
    <t>Número de identificación fiscal (receptora 1):</t>
  </si>
  <si>
    <t>País de residencia (receptora 1):</t>
  </si>
  <si>
    <t>Razón social de la empresa en el extranjero receptora del servicio de maquila (receptora 2):</t>
  </si>
  <si>
    <t>Número de identificación fiscal (receptora 2):</t>
  </si>
  <si>
    <t>País de residencia (receptora 2):</t>
  </si>
  <si>
    <t>Razón social de la empresa en el extranjero receptora del servicio de maquila (receptora 3):</t>
  </si>
  <si>
    <t>Número de identificación fiscal (receptora 3):</t>
  </si>
  <si>
    <t>País de residencia (receptora 3):</t>
  </si>
  <si>
    <t>Razón social de la empresa en el extranjero receptora del servicio de maquila (receptora 4):</t>
  </si>
  <si>
    <t>Número de identificación fiscal (receptora 4):</t>
  </si>
  <si>
    <t>País de residencia (receptora 4):</t>
  </si>
  <si>
    <t>3. Datos de la controladora de último nivel del grupo al que pertenece la empresa maquiladora en México</t>
  </si>
  <si>
    <t>3.a</t>
  </si>
  <si>
    <t>Razón social de la empresa controladora de último nivel del grupo al que pertenece la empresa maquiladora en México:</t>
  </si>
  <si>
    <t>3.b</t>
  </si>
  <si>
    <t>3.c</t>
  </si>
  <si>
    <t>Número de identificación fiscal de la empresa controladora de último nivel del grupo al que pertenece la empresa maquiladora en México:</t>
  </si>
  <si>
    <t>País de residencia de la empresa controladora de último nivel del grupo al que pertenece la empresa maquiladora en México:</t>
  </si>
  <si>
    <t>Ingresos</t>
  </si>
  <si>
    <t>Total</t>
  </si>
  <si>
    <t>Moneda</t>
  </si>
  <si>
    <t xml:space="preserve">Ejercicio fiscal </t>
  </si>
  <si>
    <t>Enero</t>
  </si>
  <si>
    <t>Febrero</t>
  </si>
  <si>
    <t>Marzo</t>
  </si>
  <si>
    <t>Abril</t>
  </si>
  <si>
    <t>Mayo</t>
  </si>
  <si>
    <t>Junio</t>
  </si>
  <si>
    <t>Julio</t>
  </si>
  <si>
    <t>Agosto</t>
  </si>
  <si>
    <t>Septiembre</t>
  </si>
  <si>
    <t>Octubre</t>
  </si>
  <si>
    <t>Noviembre</t>
  </si>
  <si>
    <t>Diciembre</t>
  </si>
  <si>
    <t>Inicial</t>
  </si>
  <si>
    <t>Final</t>
  </si>
  <si>
    <t>Promedio</t>
  </si>
  <si>
    <t xml:space="preserve">Promedio </t>
  </si>
  <si>
    <t>Periodicidad</t>
  </si>
  <si>
    <t>Diaria</t>
  </si>
  <si>
    <t>Cifra</t>
  </si>
  <si>
    <t>Unidad</t>
  </si>
  <si>
    <t>Pesos por Dólar</t>
  </si>
  <si>
    <t>Fecha</t>
  </si>
  <si>
    <t>Activos fijos extranjeros</t>
  </si>
  <si>
    <t>Monto inicial de la inversión</t>
  </si>
  <si>
    <t>Depreciación acumulada</t>
  </si>
  <si>
    <t>Valor en libros (neto)</t>
  </si>
  <si>
    <t>Promedio MXN's</t>
  </si>
  <si>
    <t>Fuente</t>
  </si>
  <si>
    <t>http://www.banxico.org.mx/SieInternet/consultarDirectorioInternetAction.do?sector=6&amp;accion=consultarDirectorioCuadros</t>
  </si>
  <si>
    <t>Pesos por</t>
  </si>
  <si>
    <t>USD</t>
  </si>
  <si>
    <t>1.f</t>
  </si>
  <si>
    <t>MXN</t>
  </si>
  <si>
    <t>AUTOMOTRIZ</t>
  </si>
  <si>
    <t>ELECTRÓNICO</t>
  </si>
  <si>
    <t>OTROS</t>
  </si>
  <si>
    <t>Pendiente</t>
  </si>
  <si>
    <t>Ordenada</t>
  </si>
  <si>
    <t>Ingresos del ejercicio por la operación de maquila</t>
  </si>
  <si>
    <t>Costos y gastos del ejercicio por la operación de maquila</t>
  </si>
  <si>
    <t>Dólar Americano</t>
  </si>
  <si>
    <t>Dólar Australiano</t>
  </si>
  <si>
    <t>AUD</t>
  </si>
  <si>
    <t>Dólar Canadiense</t>
  </si>
  <si>
    <t>CAD</t>
  </si>
  <si>
    <t>Franco Suizo</t>
  </si>
  <si>
    <t>CHF</t>
  </si>
  <si>
    <t>Yen Japonés</t>
  </si>
  <si>
    <t>JPY</t>
  </si>
  <si>
    <t>Dólar de Nueva Zelanda</t>
  </si>
  <si>
    <t>NZD</t>
  </si>
  <si>
    <t>Euro</t>
  </si>
  <si>
    <t>EUR</t>
  </si>
  <si>
    <t>Libra Esterlina</t>
  </si>
  <si>
    <t>GBP</t>
  </si>
  <si>
    <t>Corona Sueca</t>
  </si>
  <si>
    <t>SEK</t>
  </si>
  <si>
    <t>Corona Danesa</t>
  </si>
  <si>
    <t>DKK</t>
  </si>
  <si>
    <t>NOK</t>
  </si>
  <si>
    <t>Dólar de Singapur</t>
  </si>
  <si>
    <t>SGD</t>
  </si>
  <si>
    <t>Corona Checa</t>
  </si>
  <si>
    <t>CZK</t>
  </si>
  <si>
    <t>Dólar de Hong Kong</t>
  </si>
  <si>
    <t>HKD</t>
  </si>
  <si>
    <t>Peso Mexicano</t>
  </si>
  <si>
    <t>Zloty Polaco</t>
  </si>
  <si>
    <t>PLN</t>
  </si>
  <si>
    <t>Rublo Ruso</t>
  </si>
  <si>
    <t>RUB</t>
  </si>
  <si>
    <t>Lira Turca</t>
  </si>
  <si>
    <t>TRY</t>
  </si>
  <si>
    <t>Rand Sudafricano</t>
  </si>
  <si>
    <t>ZAR</t>
  </si>
  <si>
    <t>CNH</t>
  </si>
  <si>
    <t>Estados Unidos</t>
  </si>
  <si>
    <t>Afganistán</t>
  </si>
  <si>
    <t>Akrotiri</t>
  </si>
  <si>
    <t>Albania</t>
  </si>
  <si>
    <t>Alemania</t>
  </si>
  <si>
    <t>Andorra</t>
  </si>
  <si>
    <t>Angola</t>
  </si>
  <si>
    <t>Anguila</t>
  </si>
  <si>
    <t>Antigua y Barbuda</t>
  </si>
  <si>
    <t>Antillas Neerlandesas</t>
  </si>
  <si>
    <t>Arabia Saudí</t>
  </si>
  <si>
    <t>Argelia</t>
  </si>
  <si>
    <t>Argentina</t>
  </si>
  <si>
    <t>Armenia</t>
  </si>
  <si>
    <t>Aruba</t>
  </si>
  <si>
    <t>Australia</t>
  </si>
  <si>
    <t>Austria</t>
  </si>
  <si>
    <t>Azerbaiyán</t>
  </si>
  <si>
    <t>Bahamas</t>
  </si>
  <si>
    <t>Bahráin</t>
  </si>
  <si>
    <t>Bangladesh</t>
  </si>
  <si>
    <t>Barbados</t>
  </si>
  <si>
    <t>Bélgica</t>
  </si>
  <si>
    <t>Belice</t>
  </si>
  <si>
    <t>Benín</t>
  </si>
  <si>
    <t>Bermudas</t>
  </si>
  <si>
    <t>Bielorrusia</t>
  </si>
  <si>
    <t>Birmania; Myanmar</t>
  </si>
  <si>
    <t>Bolivia</t>
  </si>
  <si>
    <t>Bosnia y Hercegovina</t>
  </si>
  <si>
    <t>Botsuana</t>
  </si>
  <si>
    <t>Brasil</t>
  </si>
  <si>
    <t>Brunéi</t>
  </si>
  <si>
    <t>Bulgaria</t>
  </si>
  <si>
    <t>Burkina Faso</t>
  </si>
  <si>
    <t>Burundi</t>
  </si>
  <si>
    <t>Bután</t>
  </si>
  <si>
    <t>Cabo Verde</t>
  </si>
  <si>
    <t>Camboya</t>
  </si>
  <si>
    <t>Camerún</t>
  </si>
  <si>
    <t>Canadá</t>
  </si>
  <si>
    <t>Chad</t>
  </si>
  <si>
    <t>Chile</t>
  </si>
  <si>
    <t>China</t>
  </si>
  <si>
    <t>Chipre</t>
  </si>
  <si>
    <t>Colombia</t>
  </si>
  <si>
    <t>Comoras</t>
  </si>
  <si>
    <t>Congo</t>
  </si>
  <si>
    <t>Corea del Norte</t>
  </si>
  <si>
    <t>Corea del Sur</t>
  </si>
  <si>
    <t>Costa de Marfil</t>
  </si>
  <si>
    <t>Costa Rica</t>
  </si>
  <si>
    <t>Croacia</t>
  </si>
  <si>
    <t>Cuba</t>
  </si>
  <si>
    <t>Dhekelia</t>
  </si>
  <si>
    <t>Dinamarca</t>
  </si>
  <si>
    <t>Dominica</t>
  </si>
  <si>
    <t>Ecuador</t>
  </si>
  <si>
    <t>Egipto</t>
  </si>
  <si>
    <t>El Salvador</t>
  </si>
  <si>
    <t>El Vaticano</t>
  </si>
  <si>
    <t>Emiratos Árabes Unidos</t>
  </si>
  <si>
    <t>Eritrea</t>
  </si>
  <si>
    <t>Eslovaquia</t>
  </si>
  <si>
    <t>Eslovenia</t>
  </si>
  <si>
    <t>España</t>
  </si>
  <si>
    <t>Estonia</t>
  </si>
  <si>
    <t>Etiopía</t>
  </si>
  <si>
    <t>Filipinas</t>
  </si>
  <si>
    <t>Finlandia</t>
  </si>
  <si>
    <t>Fiyi</t>
  </si>
  <si>
    <t>Francia</t>
  </si>
  <si>
    <t>Gabón</t>
  </si>
  <si>
    <t>Gambia</t>
  </si>
  <si>
    <t>Georgia</t>
  </si>
  <si>
    <t>Ghana</t>
  </si>
  <si>
    <t>Gibraltar</t>
  </si>
  <si>
    <t>Granada</t>
  </si>
  <si>
    <t>Grecia</t>
  </si>
  <si>
    <t>Groenlandia</t>
  </si>
  <si>
    <t>Guam</t>
  </si>
  <si>
    <t>Guatemala</t>
  </si>
  <si>
    <t>Guernsey</t>
  </si>
  <si>
    <t>Guinea</t>
  </si>
  <si>
    <t>Guinea Ecuatorial</t>
  </si>
  <si>
    <t>Guinea-Bissau</t>
  </si>
  <si>
    <t>Guyana</t>
  </si>
  <si>
    <t>Haití</t>
  </si>
  <si>
    <t>Honduras</t>
  </si>
  <si>
    <t>Hong Kong</t>
  </si>
  <si>
    <t>Hungría</t>
  </si>
  <si>
    <t>India</t>
  </si>
  <si>
    <t>Indian Ocean</t>
  </si>
  <si>
    <t>Indonesia</t>
  </si>
  <si>
    <t>Irán</t>
  </si>
  <si>
    <t>Iraq</t>
  </si>
  <si>
    <t>Irlanda</t>
  </si>
  <si>
    <t>Islandia</t>
  </si>
  <si>
    <t>Islas Caimán</t>
  </si>
  <si>
    <t>Islas Turcas y Caicos</t>
  </si>
  <si>
    <t>Islas Vírgenes Americanas</t>
  </si>
  <si>
    <t>Islas Vírgenes Británicas</t>
  </si>
  <si>
    <t>Israel</t>
  </si>
  <si>
    <t>Italia</t>
  </si>
  <si>
    <t>Jamaica</t>
  </si>
  <si>
    <t>Jan Mayen</t>
  </si>
  <si>
    <t>Japón</t>
  </si>
  <si>
    <t>Jersey</t>
  </si>
  <si>
    <t>Jordania</t>
  </si>
  <si>
    <t>Kazajistán</t>
  </si>
  <si>
    <t>Kenia</t>
  </si>
  <si>
    <t>Kirguizistán</t>
  </si>
  <si>
    <t>Kiribati</t>
  </si>
  <si>
    <t>Kuwait</t>
  </si>
  <si>
    <t>Laos</t>
  </si>
  <si>
    <t>Lesoto</t>
  </si>
  <si>
    <t>Letonia</t>
  </si>
  <si>
    <t>Líbano</t>
  </si>
  <si>
    <t>Liberia</t>
  </si>
  <si>
    <t>Libia</t>
  </si>
  <si>
    <t>Liechtenstein</t>
  </si>
  <si>
    <t>Lituania</t>
  </si>
  <si>
    <t>Luxemburgo</t>
  </si>
  <si>
    <t>Macao</t>
  </si>
  <si>
    <t>Macedonia</t>
  </si>
  <si>
    <t>Madagascar</t>
  </si>
  <si>
    <t>Malasia</t>
  </si>
  <si>
    <t>Malaui</t>
  </si>
  <si>
    <t>Maldivas</t>
  </si>
  <si>
    <t>Malí</t>
  </si>
  <si>
    <t>Malta</t>
  </si>
  <si>
    <t>Marruecos</t>
  </si>
  <si>
    <t>Mauricio</t>
  </si>
  <si>
    <t>Mauritania</t>
  </si>
  <si>
    <t>Mayotte</t>
  </si>
  <si>
    <t>México</t>
  </si>
  <si>
    <t>Micronesia</t>
  </si>
  <si>
    <t>Moldavia</t>
  </si>
  <si>
    <t>Mónaco</t>
  </si>
  <si>
    <t>Mongolia</t>
  </si>
  <si>
    <t>Montenegro</t>
  </si>
  <si>
    <t>Montserrat</t>
  </si>
  <si>
    <t>Mozambique</t>
  </si>
  <si>
    <t>Mundo</t>
  </si>
  <si>
    <t>Namibia</t>
  </si>
  <si>
    <t>Nauru</t>
  </si>
  <si>
    <t>Navassa Island</t>
  </si>
  <si>
    <t>Nepal</t>
  </si>
  <si>
    <t>Nicaragua</t>
  </si>
  <si>
    <t>Níger</t>
  </si>
  <si>
    <t>Nigeria</t>
  </si>
  <si>
    <t>Niue</t>
  </si>
  <si>
    <t>Noruega</t>
  </si>
  <si>
    <t>Nueva Caledonia</t>
  </si>
  <si>
    <t>Nueva Zelanda</t>
  </si>
  <si>
    <t>Omán</t>
  </si>
  <si>
    <t>Países Bajos</t>
  </si>
  <si>
    <t>Pakistán</t>
  </si>
  <si>
    <t>Palaos</t>
  </si>
  <si>
    <t>Panamá</t>
  </si>
  <si>
    <t>Papúa-Nueva Guinea</t>
  </si>
  <si>
    <t>Paracel Islands</t>
  </si>
  <si>
    <t>Paraguay</t>
  </si>
  <si>
    <t>Perú</t>
  </si>
  <si>
    <t>Polinesia Francesa</t>
  </si>
  <si>
    <t>Polonia</t>
  </si>
  <si>
    <t>Portugal</t>
  </si>
  <si>
    <t>Puerto Rico</t>
  </si>
  <si>
    <t>Qatar</t>
  </si>
  <si>
    <t>Reino Unido</t>
  </si>
  <si>
    <t>República Centroafricana</t>
  </si>
  <si>
    <t>República Checa</t>
  </si>
  <si>
    <t>República Democrática del Congo</t>
  </si>
  <si>
    <t>República Dominicana</t>
  </si>
  <si>
    <t>Ruanda</t>
  </si>
  <si>
    <t>Rumania</t>
  </si>
  <si>
    <t>Rusia</t>
  </si>
  <si>
    <t>Sáhara Occidental</t>
  </si>
  <si>
    <t>Samoa</t>
  </si>
  <si>
    <t>Samoa Americana</t>
  </si>
  <si>
    <t>San Cristóbal y Nieves</t>
  </si>
  <si>
    <t>San Marino</t>
  </si>
  <si>
    <t>San Pedro y Miquelón</t>
  </si>
  <si>
    <t>San Vicente y las Granadinas</t>
  </si>
  <si>
    <t>Santa Helena</t>
  </si>
  <si>
    <t>Santa Lucía</t>
  </si>
  <si>
    <t>Santo Tomé y Príncipe</t>
  </si>
  <si>
    <t>Senegal</t>
  </si>
  <si>
    <t>Serbia</t>
  </si>
  <si>
    <t>Seychelles</t>
  </si>
  <si>
    <t>Sierra Leona</t>
  </si>
  <si>
    <t>Singapur</t>
  </si>
  <si>
    <t>Siria</t>
  </si>
  <si>
    <t>Somalia</t>
  </si>
  <si>
    <t>Southern Ocean</t>
  </si>
  <si>
    <t>Spratly Islands</t>
  </si>
  <si>
    <t>Sri Lanka</t>
  </si>
  <si>
    <t>Suazilandia</t>
  </si>
  <si>
    <t>Sudáfrica</t>
  </si>
  <si>
    <t>Sudán</t>
  </si>
  <si>
    <t>Suecia</t>
  </si>
  <si>
    <t>Suiza</t>
  </si>
  <si>
    <t>Surinam</t>
  </si>
  <si>
    <t>Svalbard y Jan Mayen</t>
  </si>
  <si>
    <t>Tailandia</t>
  </si>
  <si>
    <t>Taiwán</t>
  </si>
  <si>
    <t>Tanzania</t>
  </si>
  <si>
    <t>Tayikistán</t>
  </si>
  <si>
    <t>Territorio Británico del Océano Indico</t>
  </si>
  <si>
    <t>Territorios Australes Franceses</t>
  </si>
  <si>
    <t>Timor Oriental</t>
  </si>
  <si>
    <t>Togo</t>
  </si>
  <si>
    <t>Tokelau</t>
  </si>
  <si>
    <t>Tonga</t>
  </si>
  <si>
    <t>Trinidad y Tobago</t>
  </si>
  <si>
    <t>Túnez</t>
  </si>
  <si>
    <t>Turkmenistán</t>
  </si>
  <si>
    <t>Turquía</t>
  </si>
  <si>
    <t>Tuvalu</t>
  </si>
  <si>
    <t>Ucrania</t>
  </si>
  <si>
    <t>Uganda</t>
  </si>
  <si>
    <t>Unión Europea</t>
  </si>
  <si>
    <t>Uruguay</t>
  </si>
  <si>
    <t>Uzbekistán</t>
  </si>
  <si>
    <t>Vanuatu</t>
  </si>
  <si>
    <t>Venezuela</t>
  </si>
  <si>
    <t>Vietnam</t>
  </si>
  <si>
    <t>Wake Island</t>
  </si>
  <si>
    <t>Wallis y Futuna</t>
  </si>
  <si>
    <t>West Bank</t>
  </si>
  <si>
    <t>Yemen</t>
  </si>
  <si>
    <t>Yibuti</t>
  </si>
  <si>
    <t>Zambia</t>
  </si>
  <si>
    <t>Zimbabue</t>
  </si>
  <si>
    <t>Sector industrial al que pertenece la maquiladora (dependiendo el tipo de productos que manufactura):</t>
  </si>
  <si>
    <t>Porcentaje de activos fijos utilizados en la operación de maquila</t>
  </si>
  <si>
    <t>Cuentas por cobrar al inicio del ejercicio</t>
  </si>
  <si>
    <t>Cuentas por cobrar al cierre del ejercicio</t>
  </si>
  <si>
    <t>Cuentas por cobrar de la empresa maquiladora</t>
  </si>
  <si>
    <t>Activos fijos netos al inicio del ejercicio</t>
  </si>
  <si>
    <t>Activos fijos netos al cierre del ejercicio</t>
  </si>
  <si>
    <t>Activos fijos de la empresa maquiladora</t>
  </si>
  <si>
    <t>Activos fijos nacionales utilizados en la operación de maquila durante el ejercicio</t>
  </si>
  <si>
    <t>Inventarios promedio utilizados en la operación de maquila</t>
  </si>
  <si>
    <t>Activos operativos totales utilizados en la operación de maquila</t>
  </si>
  <si>
    <t>Margen Costos</t>
  </si>
  <si>
    <t>Factor variable independiente</t>
  </si>
  <si>
    <t>Factor de cuenta por cobrar para margen</t>
  </si>
  <si>
    <t>Margen costos (intensiva en activos)</t>
  </si>
  <si>
    <t>Efectos financieros totales</t>
  </si>
  <si>
    <t>Efectos financieros a considerar en la operación de maquila</t>
  </si>
  <si>
    <t>Utilidad sobre costos y activos</t>
  </si>
  <si>
    <t>Efectos financieros</t>
  </si>
  <si>
    <t>Utilidad cambiaria acumulable</t>
  </si>
  <si>
    <t>Pérdida cambiaria deducible</t>
  </si>
  <si>
    <t>Ajuste anual por inflación acumulable</t>
  </si>
  <si>
    <t>Ajuste anual por inflación deducible</t>
  </si>
  <si>
    <t>Intereses a cargo</t>
  </si>
  <si>
    <t>Factor de actualización</t>
  </si>
  <si>
    <t xml:space="preserve">Costos y gastos nacionales </t>
  </si>
  <si>
    <t>Costos y gastos nacionales</t>
  </si>
  <si>
    <t>Margen sobre costos y gastos, nacionales y extranjeros</t>
  </si>
  <si>
    <t>Ingreso por la operación de maquila ajustados</t>
  </si>
  <si>
    <t>Total efectos financieros</t>
  </si>
  <si>
    <t>Diferencia ajustada</t>
  </si>
  <si>
    <t>Cálculo Ajuste</t>
  </si>
  <si>
    <t>Ejercicio fiscal</t>
  </si>
  <si>
    <t>Margen sobre activos extranjeros</t>
  </si>
  <si>
    <t>Año</t>
  </si>
  <si>
    <t>Cotización</t>
  </si>
  <si>
    <t>Depreciación contable</t>
  </si>
  <si>
    <t>Depreciación fiscal</t>
  </si>
  <si>
    <t>Costos y gastos ajustados</t>
  </si>
  <si>
    <t>Valor en libros (neto MXN)</t>
  </si>
  <si>
    <t>Total
(1)</t>
  </si>
  <si>
    <t>Por la operación de maquila
(2)</t>
  </si>
  <si>
    <t>Otras operaciones
(3)</t>
  </si>
  <si>
    <t>Información del estado de resultados de la maquiladora</t>
  </si>
  <si>
    <t>Ejercicio</t>
  </si>
  <si>
    <t>Denominación</t>
  </si>
  <si>
    <t>Descripción del gasto</t>
  </si>
  <si>
    <t>Monto</t>
  </si>
  <si>
    <t>Si</t>
  </si>
  <si>
    <t>No</t>
  </si>
  <si>
    <t>Utilidad operativa ajustada</t>
  </si>
  <si>
    <t>Por la operación de maquila</t>
  </si>
  <si>
    <t>Otras operaciones</t>
  </si>
  <si>
    <t>Notas y aclaraciones</t>
  </si>
  <si>
    <t>Total mayor a las demás operaciones</t>
  </si>
  <si>
    <t>Cuadre de cifras</t>
  </si>
  <si>
    <t>Distribución de costos</t>
  </si>
  <si>
    <t>Distribución de ingresos (90/10)</t>
  </si>
  <si>
    <t>Distribución de activos</t>
  </si>
  <si>
    <t>Distribución CXC</t>
  </si>
  <si>
    <t>Distribución utilidad cambiaria</t>
  </si>
  <si>
    <t>Notas y aclaraciones 2016</t>
  </si>
  <si>
    <t>Ejercicio inicial solicitado en el APA (año):</t>
  </si>
  <si>
    <t>Ejercicio final solicitado en el APA (año):</t>
  </si>
  <si>
    <t>Mes</t>
  </si>
  <si>
    <t>Razón Activos / Costos</t>
  </si>
  <si>
    <t>1.e</t>
  </si>
  <si>
    <t>1.g</t>
  </si>
  <si>
    <t>Yuan Chino</t>
  </si>
  <si>
    <t>Corona Noruega</t>
  </si>
  <si>
    <t>Declaración ISR</t>
  </si>
  <si>
    <t>DISIF</t>
  </si>
  <si>
    <t>Dictamen</t>
  </si>
  <si>
    <t>29/02/2017</t>
  </si>
  <si>
    <t>29/02/2018</t>
  </si>
  <si>
    <t>Notas y aclaraciones 2018</t>
  </si>
  <si>
    <t>Notas y aclaraciones 2017</t>
  </si>
  <si>
    <t>Notas y aclaraciones 2019</t>
  </si>
  <si>
    <t>INPC</t>
  </si>
  <si>
    <t>Rotación de CxC</t>
  </si>
  <si>
    <t>SPREAD</t>
  </si>
  <si>
    <t xml:space="preserve">Tasa de interes </t>
  </si>
  <si>
    <t>CxC a 60 días</t>
  </si>
  <si>
    <t>A</t>
  </si>
  <si>
    <t>B</t>
  </si>
  <si>
    <t>C</t>
  </si>
  <si>
    <t>E</t>
  </si>
  <si>
    <t>D</t>
  </si>
  <si>
    <t>F</t>
  </si>
  <si>
    <t>G</t>
  </si>
  <si>
    <t>H</t>
  </si>
  <si>
    <t>I</t>
  </si>
  <si>
    <t>J</t>
  </si>
  <si>
    <t>K</t>
  </si>
  <si>
    <t>L</t>
  </si>
  <si>
    <t>CxC promedio</t>
  </si>
  <si>
    <t>Ajuste por CxC</t>
  </si>
  <si>
    <t>Cuentas por cobrar inherentes a la operación de maquila durante el ejercicio (60 días)</t>
  </si>
  <si>
    <t>Ajuste de CxC</t>
  </si>
  <si>
    <t>Ajuste Actualizado</t>
  </si>
  <si>
    <r>
      <t>Código SCIAN (31-33 "</t>
    </r>
    <r>
      <rPr>
        <i/>
        <sz val="10"/>
        <color theme="1"/>
        <rFont val="Montserrat"/>
      </rPr>
      <t>industrias manufactureras</t>
    </r>
    <r>
      <rPr>
        <sz val="10"/>
        <color theme="1"/>
        <rFont val="Montserrat"/>
      </rPr>
      <t>") en el que pudiera estar clasificada</t>
    </r>
  </si>
  <si>
    <t>Intensiva en:</t>
  </si>
  <si>
    <r>
      <rPr>
        <sz val="8"/>
        <color theme="4"/>
        <rFont val="Montserrat"/>
      </rPr>
      <t>*Para los ejercicios 2016 a 2018, el INPC será el del mes cuando se tenía la obligación pero del ejercicio 2019 (marzo 2020).</t>
    </r>
    <r>
      <rPr>
        <sz val="8"/>
        <color rgb="FFFF0000"/>
        <rFont val="Montserrat"/>
      </rPr>
      <t xml:space="preserve">
**Para el ejercico 2019 el INPC será el del  mes en que se haga la modificación a la declaracion anual de este mismo ejercicio.</t>
    </r>
  </si>
  <si>
    <r>
      <t>Fecha en la cual se notificó el oficio mediante el cual se le dio a conocer la "</t>
    </r>
    <r>
      <rPr>
        <i/>
        <sz val="10"/>
        <color theme="1"/>
        <rFont val="Montserrat"/>
      </rPr>
      <t>Metodología para la determinación del precio o monto de contraprestación por la operación de maquila</t>
    </r>
    <r>
      <rPr>
        <sz val="10"/>
        <color theme="1"/>
        <rFont val="Montserrat"/>
      </rPr>
      <t>" (dd/mm/aaaa).</t>
    </r>
  </si>
  <si>
    <t>Información del estado de resultados de la empresa maquiladora</t>
  </si>
  <si>
    <t>Total MXN</t>
  </si>
  <si>
    <t>Rango de aplicación del ajuste por CxC</t>
  </si>
  <si>
    <t>Margen de utilidad sobre activos</t>
  </si>
  <si>
    <t>Margen de utilidad sobre costos</t>
  </si>
  <si>
    <t>INPC del mes en que se tenía la obligación</t>
  </si>
  <si>
    <t>Margen del ejercicio sin fast track</t>
  </si>
  <si>
    <t>Margen del ejercicio con fast track</t>
  </si>
  <si>
    <t>Inventarios propiedad del residente en el extranjero</t>
  </si>
  <si>
    <t>Activos fijos propiedad del residente en el extranjero</t>
  </si>
  <si>
    <t>Activos fijos propiedad del residente en el extranjero utilizados en la operación de maquila durante el ejercicio</t>
  </si>
  <si>
    <t>Activos propiedad del residente en el extranjero</t>
  </si>
  <si>
    <t>Info.propo.por.el.cont</t>
  </si>
  <si>
    <r>
      <t xml:space="preserve">Tipo de Cambio </t>
    </r>
    <r>
      <rPr>
        <b/>
        <sz val="9"/>
        <color theme="1"/>
        <rFont val="Montserrat"/>
      </rPr>
      <t>(ultimo día del mes)</t>
    </r>
  </si>
  <si>
    <r>
      <t xml:space="preserve">Tipo de Cambio </t>
    </r>
    <r>
      <rPr>
        <b/>
        <sz val="9"/>
        <rFont val="Montserrat"/>
      </rPr>
      <t>(ultimo día del mes)</t>
    </r>
  </si>
  <si>
    <t>Hoja "2.- Input Datos"</t>
  </si>
  <si>
    <t>Hoja "3.- Input Info Maquiladora"</t>
  </si>
  <si>
    <t>Hoja "4.- Input Act Extr"</t>
  </si>
  <si>
    <t>Hoja "5.- Input Gast Extr"</t>
  </si>
  <si>
    <t>Hoja "6.- FX rate"</t>
  </si>
  <si>
    <t>Hoja "10.- Output Fast-Track"</t>
  </si>
  <si>
    <t>En caso de que exista algún ajuste por un determinado porcentaje de activos no utilizados en la operación de maquila durante el ejercicio, éste deberá ser reportado en las celdas B2, C2 y D2, seleccionando uno de los valores disponibles en el menú desplegable de dichas celdas. Cabe señalar que para la aplicación de este ajuste, se deberá contar con la información documental correspondiente para poder soportar el mismo, de lo contrario, el ajuste será improcedente.</t>
  </si>
  <si>
    <t>De no existir datos a reportar, se deberán dejar las celdas en blanco.</t>
  </si>
  <si>
    <t xml:space="preserve"> </t>
  </si>
  <si>
    <t>Los datos a proporcionar son de carácter alfanumérico.</t>
  </si>
  <si>
    <t>Los datos deberán ser proporcionados únicamente en las celdas marcadas en amarillo.</t>
  </si>
  <si>
    <t>Los datos solicitados de carácter cuantitativo, deberán ser proporcionados en números enteros positivos.</t>
  </si>
  <si>
    <t>El y la contribuyente deberán proporcionar toda la documentación soporte mediante la cual acredite los datos para el cálculo correspondiente.</t>
  </si>
  <si>
    <t>Los datos requeridos en las celdas C1, C19, C37, D6, D7, D14, D18, D22, D25 y D30 deberán ser proporcionados mediante la selección de alguna de las opciones disponibles en el menú desplegable en cada una de las celdas en comento.</t>
  </si>
  <si>
    <t>Respecto a los datos requeridos en las celdas C1, C19 y C37, deberá especificar si la información proporcionada coincide con la declaración del ISR, el dictamen, DISIF o ISSIF correspondiente a cada ejercicio.</t>
  </si>
  <si>
    <t>La información solicitada en las columnas B, C y D es de carácter cuantitativo, por lo que deberá ser proporcionada en números enteros positivos.</t>
  </si>
  <si>
    <t>En la columna E, se podrán hacer aclaraciones y notas respecto a la información proporcionada, con un número no mayor a 200 caracteres alfanuméricos (si se excede de dicho número, la celda se tornará colo rojo). El llenado de estas celdas no es obligatorio, por lo que deberán ser usadas a criterio de la o el contribuyente</t>
  </si>
  <si>
    <t>La información a proporcionar en las columnas B, C y D deberá ser consistente con la información que el contribuyente haya presentado a la autoridad fiscal (dictamen, declaraciones, etc.).</t>
  </si>
  <si>
    <t>Las columnas G, H, I y J sirven como indicadores de posibles errores en la segmentación de la información financiera, por lo que en caso de que haya celdas que se hayan tornado color rojo, la o el contribuyente podría reconsiderar la información proporcionada para el llenado.</t>
  </si>
  <si>
    <t>El dato solicitado en la celda B1 corresponde a la denominación en la cual se encuentran registrados en los libros del residente en el extranjero, los activos propiedad de este último, que son utilizados en la operación de maquila. Dicho dato deberá ser proporcionado mediante la selección de alguna de las opciones disponibles en el menú desplegable de dicha celda.</t>
  </si>
  <si>
    <t>Los datos solicitados en las celdas B2, C2 y D2 corresponden a la denominación en la cual se encuentran registrados en los libros del residente en el extranjero, los gastos incurridos por este último, por la operación de maquila. Dicho dato deberá ser proporcionado mediante la selección de alguna de las opciones disponibles en el menú desplegable de dichas celdas.</t>
  </si>
  <si>
    <t>En caso de que el dato proporcionado en la celda B1 de la hoja "4.- Input Act Extr" sea distinta al dólar americano (USD), deberán ser proporcionados los tipos de cambio entre el peso mexicano y la denominación seleccionada, en las celdas marcadas en amarillo de la columna E, para cada una de las fechas que se indican en la columna D.</t>
  </si>
  <si>
    <t>Información proporcionada por la o el contribuyente</t>
  </si>
  <si>
    <t>Diferencia de ingresos</t>
  </si>
  <si>
    <t>Diferencia total</t>
  </si>
  <si>
    <t>Promedio anual, sin días inhábiles</t>
  </si>
  <si>
    <t>Proporción de CxC</t>
  </si>
  <si>
    <t>“DOCUMENTO ELABORADO PARA EFECTOS DE ORIENTACIÓN, MISMO QUE NO ESTABLECE MAYORES OBLIGACIONES O FACILIDADES A LAS CONTENIDAS EN LAS DISPOSICIONES FISCALES APLICABLES. LA INFORMACIÓN QUE EL CONTRIBUYENTE PRESENTE POR MEDIO DE ESTE DOCUMENTO, DEBERÁ COINCIDIR CON LA MANIFESTADA EN SUS DECLARACIONES ANUALES DEL ISR, DICTÁMENES FISCALES, DECLARACIÓN INFORMATIVA SOBRE SITUACIÓN FISCAL O INFORMACIÓN SOBRE SITUACIÓN FISCAL DE CADA EJERCICIO. ESTE CÁLCULO NO DERIVA DEL EJERCICIO DE FACULTADES DE COMPROBACIÓN DE LA AUTORIDAD.”</t>
  </si>
  <si>
    <t>CÓDIGO</t>
  </si>
  <si>
    <t>ESTRUCTURA DEL SCIAN MÉXICO 2013</t>
  </si>
  <si>
    <t>31-33</t>
  </si>
  <si>
    <t>Industrias manufactureras</t>
  </si>
  <si>
    <t>Industria alimentaria</t>
  </si>
  <si>
    <t>311 Industria alimentaria</t>
  </si>
  <si>
    <t>Elaboración de alimentos para animales</t>
  </si>
  <si>
    <t>3111 Elaboración de alimentos para animales</t>
  </si>
  <si>
    <t>31111 Elaboración de alimentos para animales</t>
  </si>
  <si>
    <t>311110 Elaboración de alimentos para animales</t>
  </si>
  <si>
    <t>Molienda de granos y de semillas y obtención de aceites y grasas</t>
  </si>
  <si>
    <t>3112 Molienda de granos y de semillas y obtención de aceites y grasas</t>
  </si>
  <si>
    <t>Beneficio del arroz, elaboración de productos de molinería, y de malta</t>
  </si>
  <si>
    <t>31121 Beneficio del arroz, elaboración de productos de molinería, y de malta</t>
  </si>
  <si>
    <t>Beneficio del arroz</t>
  </si>
  <si>
    <t>311211 Beneficio del arroz</t>
  </si>
  <si>
    <t>Elaboración de harina de trigo</t>
  </si>
  <si>
    <t>311212 Elaboración de harina de trigo</t>
  </si>
  <si>
    <t>Elaboración de harina de maíz</t>
  </si>
  <si>
    <t>311213 Elaboración de harina de maíz</t>
  </si>
  <si>
    <t>Elaboración de harina de otros productos agrícolas</t>
  </si>
  <si>
    <t>311214 Elaboración de harina de otros productos agrícolas</t>
  </si>
  <si>
    <t>Elaboración de malta</t>
  </si>
  <si>
    <t>311215 Elaboración de malta</t>
  </si>
  <si>
    <t>Elaboración de almidones, aceites y grasas vegetales comestibles</t>
  </si>
  <si>
    <t>31122 Elaboración de almidones, aceites y grasas vegetales comestibles</t>
  </si>
  <si>
    <t>Elaboración de féculas y otros almidones y sus derivados</t>
  </si>
  <si>
    <t>311221 Elaboración de féculas y otros almidones y sus derivados</t>
  </si>
  <si>
    <t>Elaboración de aceites y grasas vegetales comestibles</t>
  </si>
  <si>
    <t>311222 Elaboración de aceites y grasas vegetales comestibles</t>
  </si>
  <si>
    <t>Elaboración de cereales para el desayuno</t>
  </si>
  <si>
    <t>31123 Elaboración de cereales para el desayuno</t>
  </si>
  <si>
    <t>311230 Elaboración de cereales para el desayuno</t>
  </si>
  <si>
    <t>Elaboración de azúcares, chocolates, dulces y similares</t>
  </si>
  <si>
    <t>3113 Elaboración de azúcares, chocolates, dulces y similares</t>
  </si>
  <si>
    <t>Elaboración de azúcares</t>
  </si>
  <si>
    <t>31131 Elaboración de azúcares</t>
  </si>
  <si>
    <t>Elaboración de azúcar de caña</t>
  </si>
  <si>
    <t>311311 Elaboración de azúcar de caña</t>
  </si>
  <si>
    <t>Elaboración de otros azúcares</t>
  </si>
  <si>
    <t>311319 Elaboración de otros azúcares</t>
  </si>
  <si>
    <t>Elaboración de dulces, chicles y productos de confitería que no sean de chocolate</t>
  </si>
  <si>
    <t>31134 Elaboración de dulces, chicles y productos de confitería que no sean de chocolate</t>
  </si>
  <si>
    <t>311340 Elaboración de dulces, chicles y productos de confitería que no sean de chocolate</t>
  </si>
  <si>
    <t>Elaboración de chocolate y productos de chocolate</t>
  </si>
  <si>
    <t>31135 Elaboración de chocolate y productos de chocolate</t>
  </si>
  <si>
    <t>311350 Elaboración de chocolate y productos de chocolate</t>
  </si>
  <si>
    <t>Conservación de frutas, verduras, guisos y otros alimentos preparados</t>
  </si>
  <si>
    <t>3114 Conservación de frutas, verduras, guisos y otros alimentos preparados</t>
  </si>
  <si>
    <t>Congelación de frutas, verduras, guisos y otros alimentos preparados</t>
  </si>
  <si>
    <t>31141 Congelación de frutas, verduras, guisos y otros alimentos preparados</t>
  </si>
  <si>
    <t>Congelación de frutas y verduras</t>
  </si>
  <si>
    <t>311411 Congelación de frutas y verduras</t>
  </si>
  <si>
    <t>Congelación de guisos y otros alimentos preparados</t>
  </si>
  <si>
    <t>311412 Congelación de guisos y otros alimentos preparados</t>
  </si>
  <si>
    <t>Conservación de frutas, verduras, guisos y otros alimentos preparados por procesos distintos a la congelación</t>
  </si>
  <si>
    <t>31142 Conservación de frutas, verduras, guisos y otros alimentos preparados por procesos distintos a la congelación</t>
  </si>
  <si>
    <t>Deshidratación de frutas y verduras</t>
  </si>
  <si>
    <t>311421 Deshidratación de frutas y verduras</t>
  </si>
  <si>
    <t>Conservación de frutas y verduras por procesos distintos a la congelación y la deshidratación</t>
  </si>
  <si>
    <t>311422 Conservación de frutas y verduras por procesos distintos a la congelación y la deshidratación</t>
  </si>
  <si>
    <t>Conservación de guisos y otros alimentos preparados por procesos distintos a la congelación</t>
  </si>
  <si>
    <t>311423 Conservación de guisos y otros alimentos preparados por procesos distintos a la congelación</t>
  </si>
  <si>
    <t>Elaboración de productos lácteos</t>
  </si>
  <si>
    <t>3115 Elaboración de productos lácteos</t>
  </si>
  <si>
    <t>Elaboración de leche y derivados lácteos</t>
  </si>
  <si>
    <t>31151 Elaboración de leche y derivados lácteos</t>
  </si>
  <si>
    <t>Elaboración de leche líquida</t>
  </si>
  <si>
    <t>311511 Elaboración de leche líquida</t>
  </si>
  <si>
    <t>Elaboración de leche en polvo, condensada y evaporada</t>
  </si>
  <si>
    <t>311512 Elaboración de leche en polvo, condensada y evaporada</t>
  </si>
  <si>
    <t>Elaboración de derivados y fermentos lácteos</t>
  </si>
  <si>
    <t>311513 Elaboración de derivados y fermentos lácteos</t>
  </si>
  <si>
    <t>Elaboración de helados y paletas</t>
  </si>
  <si>
    <t>31152 Elaboración de helados y paletas</t>
  </si>
  <si>
    <t>311520 Elaboración de helados y paletas</t>
  </si>
  <si>
    <t>Matanza, empacado y procesamiento de carne de ganado, aves y otros animales comestibles</t>
  </si>
  <si>
    <t>3116 Matanza, empacado y procesamiento de carne de ganado, aves y otros animales comestibles</t>
  </si>
  <si>
    <t>31161 Matanza, empacado y procesamiento de carne de ganado, aves y otros animales comestibles</t>
  </si>
  <si>
    <t>Matanza de ganado, aves y otros animales comestibles</t>
  </si>
  <si>
    <t>311611 Matanza de ganado, aves y otros animales comestibles</t>
  </si>
  <si>
    <t>Corte y empacado de carne de ganado, aves y otros animales comestibles</t>
  </si>
  <si>
    <t>311612 Corte y empacado de carne de ganado, aves y otros animales comestibles</t>
  </si>
  <si>
    <t>Preparación de embutidos y otras conservas de carne de ganado, aves y otros animales comestibles</t>
  </si>
  <si>
    <t>311613 Preparación de embutidos y otras conservas de carne de ganado, aves y otros animales comestibles</t>
  </si>
  <si>
    <t>Elaboración de manteca y otras grasas animales comestibles</t>
  </si>
  <si>
    <t>311614 Elaboración de manteca y otras grasas animales comestibles</t>
  </si>
  <si>
    <t>Preparación y envasado de pescados y mariscos</t>
  </si>
  <si>
    <t>3117 Preparación y envasado de pescados y mariscos</t>
  </si>
  <si>
    <t>31171 Preparación y envasado de pescados y mariscos</t>
  </si>
  <si>
    <t>311710 Preparación y envasado de pescados y mariscos</t>
  </si>
  <si>
    <t>Elaboración de productos de panadería y tortillas</t>
  </si>
  <si>
    <t>3118 Elaboración de productos de panadería y tortillas</t>
  </si>
  <si>
    <t>Elaboración de pan y otros productos de panadería</t>
  </si>
  <si>
    <t>31181 Elaboración de pan y otros productos de panadería</t>
  </si>
  <si>
    <t>Panificación industrial</t>
  </si>
  <si>
    <t>311811 Panificación industrial</t>
  </si>
  <si>
    <t>Panificación tradicional</t>
  </si>
  <si>
    <t>311812 Panificación tradicional</t>
  </si>
  <si>
    <t>Elaboración de galletas y pastas para sopa</t>
  </si>
  <si>
    <t>31182 Elaboración de galletas y pastas para sopa</t>
  </si>
  <si>
    <t>311820 Elaboración de galletas y pastas para sopa</t>
  </si>
  <si>
    <t>Elaboración de tortillas de maíz y molienda de nixtamal</t>
  </si>
  <si>
    <t>31183 Elaboración de tortillas de maíz y molienda de nixtamal</t>
  </si>
  <si>
    <t>311830 Elaboración de tortillas de maíz y molienda de nixtamal</t>
  </si>
  <si>
    <t>Otras industrias alimentarias</t>
  </si>
  <si>
    <t>3119 Otras industrias alimentarias</t>
  </si>
  <si>
    <t>Elaboración de botanas</t>
  </si>
  <si>
    <t>31191 Elaboración de botanas</t>
  </si>
  <si>
    <t>311910 Elaboración de botanas</t>
  </si>
  <si>
    <t>Industrias del café y del té</t>
  </si>
  <si>
    <t>31192 Industrias del café y del té</t>
  </si>
  <si>
    <t>Beneficio del café</t>
  </si>
  <si>
    <t>311921 Beneficio del café</t>
  </si>
  <si>
    <t>Elaboración de café tostado y molido</t>
  </si>
  <si>
    <t>311922 Elaboración de café tostado y molido</t>
  </si>
  <si>
    <t>Elaboración de café instantáneo</t>
  </si>
  <si>
    <t>311923 Elaboración de café instantáneo</t>
  </si>
  <si>
    <t>Preparación y envasado de té</t>
  </si>
  <si>
    <t>311924 Preparación y envasado de té</t>
  </si>
  <si>
    <t>Elaboración de concentrados, polvos, jarabes y esencias de sabor para bebidas</t>
  </si>
  <si>
    <t>31193 Elaboración de concentrados, polvos, jarabes y esencias de sabor para bebidas</t>
  </si>
  <si>
    <t>311930 Elaboración de concentrados, polvos, jarabes y esencias de sabor para bebidas</t>
  </si>
  <si>
    <t>Elaboración de condimentos y aderezos</t>
  </si>
  <si>
    <t>31194 Elaboración de condimentos y aderezos</t>
  </si>
  <si>
    <t>311940 Elaboración de condimentos y aderezos</t>
  </si>
  <si>
    <t>Elaboración de otros alimentos</t>
  </si>
  <si>
    <t>31199 Elaboración de otros alimentos</t>
  </si>
  <si>
    <t>Elaboración de gelatinas y otros postres en polvo</t>
  </si>
  <si>
    <t>311991 Elaboración de gelatinas y otros postres en polvo</t>
  </si>
  <si>
    <t>Elaboración de levadura</t>
  </si>
  <si>
    <t>311992 Elaboración de levadura</t>
  </si>
  <si>
    <t>Elaboración de alimentos frescos para consumo inmediato</t>
  </si>
  <si>
    <t>311993 Elaboración de alimentos frescos para consumo inmediato</t>
  </si>
  <si>
    <t>311999 Elaboración de otros alimentos</t>
  </si>
  <si>
    <t>Industria de las bebidas y del tabaco</t>
  </si>
  <si>
    <t>312 Industria de las bebidas y del tabaco</t>
  </si>
  <si>
    <t>Industria de las bebidas</t>
  </si>
  <si>
    <t>3121 Industria de las bebidas</t>
  </si>
  <si>
    <t>Elaboración de refrescos, hielo y otras bebidas no alcohólicas, y purificación y embotellado de agua</t>
  </si>
  <si>
    <t>31211 Elaboración de refrescos, hielo y otras bebidas no alcohólicas, y purificación y embotellado de agua</t>
  </si>
  <si>
    <t>Elaboración de refrescos y otras bebidas no alcohólicas</t>
  </si>
  <si>
    <t>312111 Elaboración de refrescos y otras bebidas no alcohólicas</t>
  </si>
  <si>
    <t>Purificación y embotellado de agua</t>
  </si>
  <si>
    <t>312112 Purificación y embotellado de agua</t>
  </si>
  <si>
    <t>Elaboración de hielo</t>
  </si>
  <si>
    <t>312113 Elaboración de hielo</t>
  </si>
  <si>
    <t>Elaboración de cerveza</t>
  </si>
  <si>
    <t>31212 Elaboración de cerveza</t>
  </si>
  <si>
    <t>312120 Elaboración de cerveza</t>
  </si>
  <si>
    <t>Elaboración de bebidas alcohólicas a base de uva y bebidas fermentadas, excepto cerveza</t>
  </si>
  <si>
    <t>31213 Elaboración de bebidas alcohólicas a base de uva y bebidas fermentadas, excepto cerveza</t>
  </si>
  <si>
    <t>Elaboración de bebidas alcohólicas a base de uva</t>
  </si>
  <si>
    <t>312131 Elaboración de bebidas alcohólicas a base de uva</t>
  </si>
  <si>
    <t>Elaboración de pulque</t>
  </si>
  <si>
    <t>312132 Elaboración de pulque</t>
  </si>
  <si>
    <t>Elaboración de sidra y otras bebidas fermentadas</t>
  </si>
  <si>
    <t>312139 Elaboración de sidra y otras bebidas fermentadas</t>
  </si>
  <si>
    <t>Elaboración de bebidas destiladas, excepto de uva</t>
  </si>
  <si>
    <t>31214 Elaboración de bebidas destiladas, excepto de uva</t>
  </si>
  <si>
    <t>Elaboración de ron y otras bebidas destiladas de caña</t>
  </si>
  <si>
    <t>312141 Elaboración de ron y otras bebidas destiladas de caña</t>
  </si>
  <si>
    <t>Elaboración de bebidas destiladas de agave</t>
  </si>
  <si>
    <t>312142 Elaboración de bebidas destiladas de agave</t>
  </si>
  <si>
    <t>Obtención de alcohol etílico potable</t>
  </si>
  <si>
    <t>312143 Obtención de alcohol etílico potable</t>
  </si>
  <si>
    <t>Elaboración de otras bebidas destiladas</t>
  </si>
  <si>
    <t>312149 Elaboración de otras bebidas destiladas</t>
  </si>
  <si>
    <t>Industria del tabaco</t>
  </si>
  <si>
    <t>3122 Industria del tabaco</t>
  </si>
  <si>
    <t>Beneficio del tabaco</t>
  </si>
  <si>
    <t>31221 Beneficio del tabaco</t>
  </si>
  <si>
    <t>312210 Beneficio del tabaco</t>
  </si>
  <si>
    <t>Elaboración de productos de tabaco</t>
  </si>
  <si>
    <t>31222 Elaboración de productos de tabaco</t>
  </si>
  <si>
    <t>Elaboración de cigarros</t>
  </si>
  <si>
    <t>312221 Elaboración de cigarros</t>
  </si>
  <si>
    <t>Elaboración de puros y otros productos de tabaco</t>
  </si>
  <si>
    <t>312222 Elaboración de puros y otros productos de tabaco</t>
  </si>
  <si>
    <t>Fabricación de insumos textiles y acabado de textiles</t>
  </si>
  <si>
    <t>313 Fabricación de insumos textiles y acabado de textiles</t>
  </si>
  <si>
    <t>Preparación e hilado de fibras textiles, y fabricación de hilos</t>
  </si>
  <si>
    <t>3131 Preparación e hilado de fibras textiles, y fabricación de hilos</t>
  </si>
  <si>
    <t>31311 Preparación e hilado de fibras textiles, y fabricación de hilos</t>
  </si>
  <si>
    <t>Preparación e hilado de fibras duras naturales</t>
  </si>
  <si>
    <t>313111 Preparación e hilado de fibras duras naturales</t>
  </si>
  <si>
    <t>Preparación e hilado de fibras blandas naturales</t>
  </si>
  <si>
    <t>313112 Preparación e hilado de fibras blandas naturales</t>
  </si>
  <si>
    <t>Fabricación de hilos para coser y bordar</t>
  </si>
  <si>
    <t>313113 Fabricación de hilos para coser y bordar</t>
  </si>
  <si>
    <t>Fabricación de telas</t>
  </si>
  <si>
    <t>3132 Fabricación de telas</t>
  </si>
  <si>
    <t>Fabricación de telas anchas de tejido de trama</t>
  </si>
  <si>
    <t>31321 Fabricación de telas anchas de tejido de trama</t>
  </si>
  <si>
    <t>313210 Fabricación de telas anchas de tejido de trama</t>
  </si>
  <si>
    <t>Fabricación de telas angostas de tejido de trama y pasamanería</t>
  </si>
  <si>
    <t>31322 Fabricación de telas angostas de tejido de trama y pasamanería</t>
  </si>
  <si>
    <t>313220 Fabricación de telas angostas de tejido de trama y pasamanería</t>
  </si>
  <si>
    <t>Fabricación de telas no tejidas (comprimidas)</t>
  </si>
  <si>
    <t>31323 Fabricación de telas no tejidas (comprimidas)</t>
  </si>
  <si>
    <t>313230 Fabricación de telas no tejidas (comprimidas)</t>
  </si>
  <si>
    <t>Fabricación de telas de tejido de punto</t>
  </si>
  <si>
    <t>31324 Fabricación de telas de tejido de punto</t>
  </si>
  <si>
    <t>313240 Fabricación de telas de tejido de punto</t>
  </si>
  <si>
    <t>Acabado de productos textiles y fabricación de telas recubiertas</t>
  </si>
  <si>
    <t>3133 Acabado de productos textiles y fabricación de telas recubiertas</t>
  </si>
  <si>
    <t>Acabado de productos textiles</t>
  </si>
  <si>
    <t>31331 Acabado de productos textiles</t>
  </si>
  <si>
    <t>313310 Acabado de productos textiles</t>
  </si>
  <si>
    <t>Fabricación de telas recubiertas</t>
  </si>
  <si>
    <t>31332 Fabricación de telas recubiertas</t>
  </si>
  <si>
    <t>313320 Fabricación de telas recubiertas</t>
  </si>
  <si>
    <t>Fabricación de productos textiles, excepto prendas de vestir</t>
  </si>
  <si>
    <t>314 Fabricación de productos textiles, excepto prendas de vestir</t>
  </si>
  <si>
    <t>Confección de alfombras, blancos y similares</t>
  </si>
  <si>
    <t>3141 Confección de alfombras, blancos y similares</t>
  </si>
  <si>
    <t>Fabricación de alfombras y tapetes</t>
  </si>
  <si>
    <t>31411 Fabricación de alfombras y tapetes</t>
  </si>
  <si>
    <t>314110 Fabricación de alfombras y tapetes</t>
  </si>
  <si>
    <t>Confección de cortinas, blancos y similares</t>
  </si>
  <si>
    <t>31412 Confección de cortinas, blancos y similares</t>
  </si>
  <si>
    <t>314120 Confección de cortinas, blancos y similares</t>
  </si>
  <si>
    <t>Fabricación de otros productos textiles, excepto prendas de vestir</t>
  </si>
  <si>
    <t>3149 Fabricación de otros productos textiles, excepto prendas de vestir</t>
  </si>
  <si>
    <t>Confección de costales y productos de textiles recubiertos y de materiales sucedáneos</t>
  </si>
  <si>
    <t>31491 Confección de costales y productos de textiles recubiertos y de materiales sucedáneos</t>
  </si>
  <si>
    <t>Confección de costales</t>
  </si>
  <si>
    <t>314911 Confección de costales</t>
  </si>
  <si>
    <t>Confección de productos de textiles recubiertos y de materiales sucedáneos</t>
  </si>
  <si>
    <t>314912 Confección de productos de textiles recubiertos y de materiales sucedáneos</t>
  </si>
  <si>
    <t>Fabricación de otros productos textiles no clasificados en otra parte</t>
  </si>
  <si>
    <t>31499 Fabricación de otros productos textiles no clasificados en otra parte</t>
  </si>
  <si>
    <t>Confección, bordado y deshilado de productos textiles</t>
  </si>
  <si>
    <t>314991 Confección, bordado y deshilado de productos textiles</t>
  </si>
  <si>
    <t>Fabricación de redes y otros productos de cordelería</t>
  </si>
  <si>
    <t>314992 Fabricación de redes y otros productos de cordelería</t>
  </si>
  <si>
    <t>Fabricación de productos textiles reciclados</t>
  </si>
  <si>
    <t>314993 Fabricación de productos textiles reciclados</t>
  </si>
  <si>
    <t>Fabricación de banderas y otros productos textiles no clasificados en otra parte</t>
  </si>
  <si>
    <t>314999 Fabricación de banderas y otros productos textiles no clasificados en otra parte</t>
  </si>
  <si>
    <t>Fabricación de prendas de vestir</t>
  </si>
  <si>
    <t>315 Fabricación de prendas de vestir</t>
  </si>
  <si>
    <t>Fabricación de prendas de vestir de tejido de punto</t>
  </si>
  <si>
    <t>3151 Fabricación de prendas de vestir de tejido de punto</t>
  </si>
  <si>
    <t>Fabricación de calcetines y medias de tejido de punto</t>
  </si>
  <si>
    <t>31511 Fabricación de calcetines y medias de tejido de punto</t>
  </si>
  <si>
    <t>315110 Fabricación de calcetines y medias de tejido de punto</t>
  </si>
  <si>
    <t>Fabricación de otras prendas de vestir de tejido de punto</t>
  </si>
  <si>
    <t>31519 Fabricación de otras prendas de vestir de tejido de punto</t>
  </si>
  <si>
    <t>Fabricación de ropa interior de tejido de punto</t>
  </si>
  <si>
    <t>315191 Fabricación de ropa interior de tejido de punto</t>
  </si>
  <si>
    <t>Fabricación de ropa exterior de tejido de punto</t>
  </si>
  <si>
    <t>315192 Fabricación de ropa exterior de tejido de punto</t>
  </si>
  <si>
    <t>Confección de prendas de vestir</t>
  </si>
  <si>
    <t>3152 Confección de prendas de vestir</t>
  </si>
  <si>
    <t>Confección de prendas de vestir de cuero, piel y materiales sucedáneos</t>
  </si>
  <si>
    <t>31521 Confección de prendas de vestir de cuero, piel y materiales sucedáneos</t>
  </si>
  <si>
    <t>Confección de prendas de vestir de cuero, piel y de materiales sucedáneos</t>
  </si>
  <si>
    <t>315210 Confección de prendas de vestir de cuero, piel y de materiales sucedáneos</t>
  </si>
  <si>
    <t>Confección de prendas de vestir de materiales textiles</t>
  </si>
  <si>
    <t>31522 Confección de prendas de vestir de materiales textiles</t>
  </si>
  <si>
    <t>Confección en serie de ropa interior y de dormir</t>
  </si>
  <si>
    <t>315221 Confección en serie de ropa interior y de dormir</t>
  </si>
  <si>
    <t>Confección en serie de camisas</t>
  </si>
  <si>
    <t>315222 Confección en serie de camisas</t>
  </si>
  <si>
    <t>Confección en serie de uniformes</t>
  </si>
  <si>
    <t>315223 Confección en serie de uniformes</t>
  </si>
  <si>
    <t>Confección en serie de disfraces y trajes típicos</t>
  </si>
  <si>
    <t>315224 Confección en serie de disfraces y trajes típicos</t>
  </si>
  <si>
    <t>Confección de prendas de vestir sobre medida</t>
  </si>
  <si>
    <t>315225 Confección de prendas de vestir sobre medida</t>
  </si>
  <si>
    <t>Confección en serie de otra ropa exterior de materiales textiles</t>
  </si>
  <si>
    <t>315229 Confección en serie de otra ropa exterior de materiales textiles</t>
  </si>
  <si>
    <t>Confección de accesorios de vestir y otras prendas de vestir no clasificados en otra parte</t>
  </si>
  <si>
    <t>3159 Confección de accesorios de vestir y otras prendas de vestir no clasificados en otra parte</t>
  </si>
  <si>
    <t>31599 Confección de accesorios de vestir y otras prendas de vestir no clasificados en otra parte</t>
  </si>
  <si>
    <t>Confección de sombreros y gorras</t>
  </si>
  <si>
    <t>315991 Confección de sombreros y gorras</t>
  </si>
  <si>
    <t>Confección de otros accesorios y prendas de vestir no clasificados en otra parte</t>
  </si>
  <si>
    <t>315999 Confección de otros accesorios y prendas de vestir no clasificados en otra parte</t>
  </si>
  <si>
    <t>Curtido y acabado de cuero y piel, y fabricación de productos de cuero, piel y materiales sucedáneos</t>
  </si>
  <si>
    <t>316 Curtido y acabado de cuero y piel, y fabricación de productos de cuero, piel y materiales sucedáneos</t>
  </si>
  <si>
    <t>Curtido y acabado de cuero y piel</t>
  </si>
  <si>
    <t>3161 Curtido y acabado de cuero y piel</t>
  </si>
  <si>
    <t>31611 Curtido y acabado de cuero y piel</t>
  </si>
  <si>
    <t>316110 Curtido y acabado de cuero y piel</t>
  </si>
  <si>
    <t>Fabricación de calzado</t>
  </si>
  <si>
    <t>3162 Fabricación de calzado</t>
  </si>
  <si>
    <t>31621 Fabricación de calzado</t>
  </si>
  <si>
    <t>Fabricación de calzado con corte de piel y cuero</t>
  </si>
  <si>
    <t>316211 Fabricación de calzado con corte de piel y cuero</t>
  </si>
  <si>
    <t>Fabricación de calzado con corte de tela</t>
  </si>
  <si>
    <t>316212 Fabricación de calzado con corte de tela</t>
  </si>
  <si>
    <t>Fabricación de calzado de plástico</t>
  </si>
  <si>
    <t>316213 Fabricación de calzado de plástico</t>
  </si>
  <si>
    <t>Fabricación de calzado de hule</t>
  </si>
  <si>
    <t>316214 Fabricación de calzado de hule</t>
  </si>
  <si>
    <t>Fabricación de huaraches y calzado de otro tipo de materiales</t>
  </si>
  <si>
    <t>316219 Fabricación de huaraches y calzado de otro tipo de materiales</t>
  </si>
  <si>
    <t>Fabricación de otros productos de cuero, piel y materiales sucedáneos</t>
  </si>
  <si>
    <t>3169 Fabricación de otros productos de cuero, piel y materiales sucedáneos</t>
  </si>
  <si>
    <t>31699 Fabricación de otros productos de cuero, piel y materiales sucedáneos</t>
  </si>
  <si>
    <t>Fabricación de bolsos de mano, maletas y similares</t>
  </si>
  <si>
    <t>316991 Fabricación de bolsos de mano, maletas y similares</t>
  </si>
  <si>
    <t>316999 Fabricación de otros productos de cuero, piel y materiales sucedáneos</t>
  </si>
  <si>
    <t>Industria de la madera</t>
  </si>
  <si>
    <t>321 Industria de la madera</t>
  </si>
  <si>
    <t>Aserrado y conservación de la madera</t>
  </si>
  <si>
    <t>3211 Aserrado y conservación de la madera</t>
  </si>
  <si>
    <t>32111 Aserrado y conservación de la madera</t>
  </si>
  <si>
    <t>Aserraderos integrados</t>
  </si>
  <si>
    <t>321111 Aserraderos integrados</t>
  </si>
  <si>
    <t>Aserrado de tablas y tablones</t>
  </si>
  <si>
    <t>321112 Aserrado de tablas y tablones</t>
  </si>
  <si>
    <t>Tratamiento de la madera y fabricación de postes y durmientes</t>
  </si>
  <si>
    <t>321113 Tratamiento de la madera y fabricación de postes y durmientes</t>
  </si>
  <si>
    <t>Fabricación de laminados y aglutinados de madera</t>
  </si>
  <si>
    <t>3212 Fabricación de laminados y aglutinados de madera</t>
  </si>
  <si>
    <t>32121 Fabricación de laminados y aglutinados de madera</t>
  </si>
  <si>
    <t>321210 Fabricación de laminados y aglutinados de madera</t>
  </si>
  <si>
    <t>Fabricación de otros productos de madera</t>
  </si>
  <si>
    <t>3219 Fabricación de otros productos de madera</t>
  </si>
  <si>
    <t>Fabricación de productos de madera para la construcción</t>
  </si>
  <si>
    <t>32191 Fabricación de productos de madera para la construcción</t>
  </si>
  <si>
    <t>321910 Fabricación de productos de madera para la construcción</t>
  </si>
  <si>
    <t>Fabricación de productos para embalaje y envases de madera</t>
  </si>
  <si>
    <t>32192 Fabricación de productos para embalaje y envases de madera</t>
  </si>
  <si>
    <t>321920 Fabricación de productos para embalaje y envases de madera</t>
  </si>
  <si>
    <t>Fabricación de otros productos de madera y de materiales trenzables, excepto palma</t>
  </si>
  <si>
    <t>32199 Fabricación de otros productos de madera y de materiales trenzables, excepto palma</t>
  </si>
  <si>
    <t>Fabricación de productos de materiales trenzables, excepto palma</t>
  </si>
  <si>
    <t>321991 Fabricación de productos de materiales trenzables, excepto palma</t>
  </si>
  <si>
    <t>Fabricación de artículos y utensilios de madera para el hogar</t>
  </si>
  <si>
    <t>321992 Fabricación de artículos y utensilios de madera para el hogar</t>
  </si>
  <si>
    <t>Fabricación de productos de madera de uso industrial</t>
  </si>
  <si>
    <t>321993 Fabricación de productos de madera de uso industrial</t>
  </si>
  <si>
    <t>321999 Fabricación de otros productos de madera</t>
  </si>
  <si>
    <t>Industria del papel</t>
  </si>
  <si>
    <t>322 Industria del papel</t>
  </si>
  <si>
    <t>Fabricación de pulpa, papel y cartón</t>
  </si>
  <si>
    <t>3221 Fabricación de pulpa, papel y cartón</t>
  </si>
  <si>
    <t>Fabricación de pulpa</t>
  </si>
  <si>
    <t>32211 Fabricación de pulpa</t>
  </si>
  <si>
    <t>322110 Fabricación de pulpa</t>
  </si>
  <si>
    <t>Fabricación de papel</t>
  </si>
  <si>
    <t>32212 Fabricación de papel</t>
  </si>
  <si>
    <t>Fabricación de papel en plantas integradas</t>
  </si>
  <si>
    <t>322121 Fabricación de papel en plantas integradas</t>
  </si>
  <si>
    <t>Fabricación de papel a partir de pulpa</t>
  </si>
  <si>
    <t>322122 Fabricación de papel a partir de pulpa</t>
  </si>
  <si>
    <t>Fabricación de cartón</t>
  </si>
  <si>
    <t>32213 Fabricación de cartón</t>
  </si>
  <si>
    <t>Fabricación de cartón en plantas integradas</t>
  </si>
  <si>
    <t>322131 Fabricación de cartón en plantas integradas</t>
  </si>
  <si>
    <t>Fabricación de cartón y cartoncillo a partir de pulpa</t>
  </si>
  <si>
    <t>322132 Fabricación de cartón y cartoncillo a partir de pulpa</t>
  </si>
  <si>
    <t>Fabricación de productos de cartón y papel</t>
  </si>
  <si>
    <t>3222 Fabricación de productos de cartón y papel</t>
  </si>
  <si>
    <t>Fabricación de envases de cartón</t>
  </si>
  <si>
    <t>32221 Fabricación de envases de cartón</t>
  </si>
  <si>
    <t>322210 Fabricación de envases de cartón</t>
  </si>
  <si>
    <t>Fabricación de bolsas de papel y productos celulósicos recubiertos y tratados</t>
  </si>
  <si>
    <t>32222 Fabricación de bolsas de papel y productos celulósicos recubiertos y tratados</t>
  </si>
  <si>
    <t>322220 Fabricación de bolsas de papel y productos celulósicos recubiertos y tratados</t>
  </si>
  <si>
    <t>Fabricación de productos de papelería</t>
  </si>
  <si>
    <t>32223 Fabricación de productos de papelería</t>
  </si>
  <si>
    <t>322230 Fabricación de productos de papelería</t>
  </si>
  <si>
    <t>Fabricación de otros productos de cartón y papel</t>
  </si>
  <si>
    <t>32229 Fabricación de otros productos de cartón y papel</t>
  </si>
  <si>
    <t>Fabricación de pañales desechables y productos sanitarios</t>
  </si>
  <si>
    <t>322291 Fabricación de pañales desechables y productos sanitarios</t>
  </si>
  <si>
    <t>322299 Fabricación de otros productos de cartón y papel</t>
  </si>
  <si>
    <t>Impresión e industrias conexas</t>
  </si>
  <si>
    <t>323 Impresión e industrias conexas</t>
  </si>
  <si>
    <t>3231 Impresión e industrias conexas</t>
  </si>
  <si>
    <t>Impresión</t>
  </si>
  <si>
    <t>32311 Impresión</t>
  </si>
  <si>
    <t>Impresión de libros, periódicos y revistas</t>
  </si>
  <si>
    <t>323111 Impresión de libros, periódicos y revistas</t>
  </si>
  <si>
    <t>Impresión de formas continuas y otros impresos</t>
  </si>
  <si>
    <t>323119 Impresión de formas continuas y otros impresos</t>
  </si>
  <si>
    <t>Industrias conexas a la impresión</t>
  </si>
  <si>
    <t>32312 Industrias conexas a la impresión</t>
  </si>
  <si>
    <t>323120 Industrias conexas a la impresión</t>
  </si>
  <si>
    <t>Fabricación de productos derivados del petróleo y del carbón</t>
  </si>
  <si>
    <t>324 Fabricación de productos derivados del petróleo y del carbón</t>
  </si>
  <si>
    <t>3241 Fabricación de productos derivados del petróleo y del carbón</t>
  </si>
  <si>
    <t>Refinación de petróleo</t>
  </si>
  <si>
    <t>32411 Refinación de petróleo</t>
  </si>
  <si>
    <t>324110 Refinación de petróleo</t>
  </si>
  <si>
    <t>Fabricación de productos de asfalto</t>
  </si>
  <si>
    <t>32412 Fabricación de productos de asfalto</t>
  </si>
  <si>
    <t>324120 Fabricación de productos de asfalto</t>
  </si>
  <si>
    <t>Fabricación de otros productos derivados del petróleo refinado y del carbón mineral</t>
  </si>
  <si>
    <t>32419 Fabricación de otros productos derivados del petróleo refinado y del carbón mineral</t>
  </si>
  <si>
    <t>Fabricación de aceites y grasas lubricantes</t>
  </si>
  <si>
    <t>324191 Fabricación de aceites y grasas lubricantes</t>
  </si>
  <si>
    <t>Fabricación de coque y otros productos derivados del petróleo refinado y del carbón mineral</t>
  </si>
  <si>
    <t>324199 Fabricación de coque y otros productos derivados del petróleo refinado y del carbón mineral</t>
  </si>
  <si>
    <t>Industria química</t>
  </si>
  <si>
    <t>325 Industria química</t>
  </si>
  <si>
    <t>Fabricación de productos químicos básicos</t>
  </si>
  <si>
    <t>3251 Fabricación de productos químicos básicos</t>
  </si>
  <si>
    <t>Fabricación de petroquímicos básicos del gas natural y del petróleo refinado</t>
  </si>
  <si>
    <t>32511 Fabricación de petroquímicos básicos del gas natural y del petróleo refinado</t>
  </si>
  <si>
    <t>325110 Fabricación de petroquímicos básicos del gas natural y del petróleo refinado</t>
  </si>
  <si>
    <t>Fabricación de gases industriales</t>
  </si>
  <si>
    <t>32512 Fabricación de gases industriales</t>
  </si>
  <si>
    <t>325120 Fabricación de gases industriales</t>
  </si>
  <si>
    <t>Fabricación de pigmentos y colorantes sintéticos</t>
  </si>
  <si>
    <t>32513 Fabricación de pigmentos y colorantes sintéticos</t>
  </si>
  <si>
    <t>325130 Fabricación de pigmentos y colorantes sintéticos</t>
  </si>
  <si>
    <t>Fabricación de otros productos químicos básicos inorgánicos</t>
  </si>
  <si>
    <t>32518 Fabricación de otros productos químicos básicos inorgánicos</t>
  </si>
  <si>
    <t>325180 Fabricación de otros productos químicos básicos inorgánicos</t>
  </si>
  <si>
    <t>Fabricación de otros productos químicos básicos orgánicos</t>
  </si>
  <si>
    <t>32519 Fabricación de otros productos químicos básicos orgánicos</t>
  </si>
  <si>
    <t>325190 Fabricación de otros productos químicos básicos orgánicos</t>
  </si>
  <si>
    <t>Fabricación de resinas y hules sintéticos, y fibras químicas</t>
  </si>
  <si>
    <t>3252 Fabricación de resinas y hules sintéticos, y fibras químicas</t>
  </si>
  <si>
    <t>Fabricación de resinas y hules sintéticos</t>
  </si>
  <si>
    <t>32521 Fabricación de resinas y hules sintéticos</t>
  </si>
  <si>
    <t>Fabricación de resinas sintéticas</t>
  </si>
  <si>
    <t>325211 Fabricación de resinas sintéticas</t>
  </si>
  <si>
    <t>Fabricación de hules sintéticos</t>
  </si>
  <si>
    <t>325212 Fabricación de hules sintéticos</t>
  </si>
  <si>
    <t>Fabricación de fibras químicas</t>
  </si>
  <si>
    <t>32522 Fabricación de fibras químicas</t>
  </si>
  <si>
    <t>325220 Fabricación de fibras químicas</t>
  </si>
  <si>
    <t>Fabricación de fertilizantes, pesticidas y otros agroquímicos</t>
  </si>
  <si>
    <t>3253 Fabricación de fertilizantes, pesticidas y otros agroquímicos</t>
  </si>
  <si>
    <t>Fabricación de fertilizantes</t>
  </si>
  <si>
    <t>32531 Fabricación de fertilizantes</t>
  </si>
  <si>
    <t>325310 Fabricación de fertilizantes</t>
  </si>
  <si>
    <t>Fabricación de pesticidas y otros agroquímicos, excepto fertilizantes</t>
  </si>
  <si>
    <t>32532 Fabricación de pesticidas y otros agroquímicos, excepto fertilizantes</t>
  </si>
  <si>
    <t>325320 Fabricación de pesticidas y otros agroquímicos, excepto fertilizantes</t>
  </si>
  <si>
    <t>Fabricación de productos farmacéuticos</t>
  </si>
  <si>
    <t>3254 Fabricación de productos farmacéuticos</t>
  </si>
  <si>
    <t>32541 Fabricación de productos farmacéuticos</t>
  </si>
  <si>
    <t>Fabricación de materias primas para la industria farmacéutica</t>
  </si>
  <si>
    <t>325411 Fabricación de materias primas para la industria farmacéutica</t>
  </si>
  <si>
    <t>Fabricación de preparaciones farmacéuticas</t>
  </si>
  <si>
    <t>325412 Fabricación de preparaciones farmacéuticas</t>
  </si>
  <si>
    <t>Fabricación de pinturas, recubrimientos y adhesivos</t>
  </si>
  <si>
    <t>3255 Fabricación de pinturas, recubrimientos y adhesivos</t>
  </si>
  <si>
    <t>Fabricación de pinturas y recubrimientos</t>
  </si>
  <si>
    <t>32551 Fabricación de pinturas y recubrimientos</t>
  </si>
  <si>
    <t>325510 Fabricación de pinturas y recubrimientos</t>
  </si>
  <si>
    <t>Fabricación de adhesivos</t>
  </si>
  <si>
    <t>32552 Fabricación de adhesivos</t>
  </si>
  <si>
    <t>325520 Fabricación de adhesivos</t>
  </si>
  <si>
    <t>Fabricación de jabones, limpiadores y preparaciones de tocador</t>
  </si>
  <si>
    <t>3256 Fabricación de jabones, limpiadores y preparaciones de tocador</t>
  </si>
  <si>
    <t>Fabricación de jabones, limpiadores y dentífricos</t>
  </si>
  <si>
    <t>32561 Fabricación de jabones, limpiadores y dentífricos</t>
  </si>
  <si>
    <t>325610 Fabricación de jabones, limpiadores y dentífricos</t>
  </si>
  <si>
    <t>Fabricación de cosméticos, perfumes y otras preparaciones de tocador</t>
  </si>
  <si>
    <t>32562 Fabricación de cosméticos, perfumes y otras preparaciones de tocador</t>
  </si>
  <si>
    <t>325620 Fabricación de cosméticos, perfumes y otras preparaciones de tocador</t>
  </si>
  <si>
    <t>Fabricación de otros productos químicos</t>
  </si>
  <si>
    <t>3259 Fabricación de otros productos químicos</t>
  </si>
  <si>
    <t>Fabricación de tintas para impresión</t>
  </si>
  <si>
    <t>32591 Fabricación de tintas para impresión</t>
  </si>
  <si>
    <t>325910 Fabricación de tintas para impresión</t>
  </si>
  <si>
    <t>Fabricación de explosivos</t>
  </si>
  <si>
    <t>32592 Fabricación de explosivos</t>
  </si>
  <si>
    <t>325920 Fabricación de explosivos</t>
  </si>
  <si>
    <t>32599 Fabricación de otros productos químicos</t>
  </si>
  <si>
    <t>Fabricación de cerillos</t>
  </si>
  <si>
    <t>325991 Fabricación de cerillos</t>
  </si>
  <si>
    <t>Fabricación de películas, placas y papel fotosensible para fotografía</t>
  </si>
  <si>
    <t>325992 Fabricación de películas, placas y papel fotosensible para fotografía</t>
  </si>
  <si>
    <t>Fabricación de resinas de plásticos reciclados</t>
  </si>
  <si>
    <t>325993 Fabricación de resinas de plásticos reciclados</t>
  </si>
  <si>
    <t>325999 Fabricación de otros productos químicos</t>
  </si>
  <si>
    <t>Industria del plástico y del hule</t>
  </si>
  <si>
    <t>326 Industria del plástico y del hule</t>
  </si>
  <si>
    <t>Fabricación de productos de plástico</t>
  </si>
  <si>
    <t>3261 Fabricación de productos de plástico</t>
  </si>
  <si>
    <t>Fabricación de bolsas y películas de plástico flexible</t>
  </si>
  <si>
    <t>32611 Fabricación de bolsas y películas de plástico flexible</t>
  </si>
  <si>
    <t>326110 Fabricación de bolsas y películas de plástico flexible</t>
  </si>
  <si>
    <t>Fabricación de tubería y conexiones, y tubos para embalaje</t>
  </si>
  <si>
    <t>32612 Fabricación de tubería y conexiones, y tubos para embalaje</t>
  </si>
  <si>
    <t>326120 Fabricación de tubería y conexiones, y tubos para embalaje</t>
  </si>
  <si>
    <t>Fabricación de laminados de plástico rígido</t>
  </si>
  <si>
    <t>32613 Fabricación de laminados de plástico rígido</t>
  </si>
  <si>
    <t>326130 Fabricación de laminados de plástico rígido</t>
  </si>
  <si>
    <t>Fabricación de espumas y productos de poliestireno</t>
  </si>
  <si>
    <t>32614 Fabricación de espumas y productos de poliestireno</t>
  </si>
  <si>
    <t>326140 Fabricación de espumas y productos de poliestireno</t>
  </si>
  <si>
    <t>Fabricación de espumas y productos de uretano</t>
  </si>
  <si>
    <t>32615 Fabricación de espumas y productos de uretano</t>
  </si>
  <si>
    <t>326150 Fabricación de espumas y productos de uretano</t>
  </si>
  <si>
    <t>Fabricación de botellas de plástico</t>
  </si>
  <si>
    <t>32616 Fabricación de botellas de plástico</t>
  </si>
  <si>
    <t>326160 Fabricación de botellas de plástico</t>
  </si>
  <si>
    <t>Fabricación de otros productos de plástico</t>
  </si>
  <si>
    <t>32619 Fabricación de otros productos de plástico</t>
  </si>
  <si>
    <t>Fabricación de productos de plástico para el hogar con y sin reforzamiento</t>
  </si>
  <si>
    <t>326191 Fabricación de productos de plástico para el hogar con y sin reforzamiento</t>
  </si>
  <si>
    <t>Fabricación de autopartes de plástico con y sin reforzamiento</t>
  </si>
  <si>
    <t>326192 Fabricación de autopartes de plástico con y sin reforzamiento</t>
  </si>
  <si>
    <t>Fabricación de envases y contenedores de plástico para embalaje con y sin reforzamiento</t>
  </si>
  <si>
    <t>326193 Fabricación de envases y contenedores de plástico para embalaje con y sin reforzamiento</t>
  </si>
  <si>
    <t>Fabricación de otros productos de plástico de uso industrial sin reforzamiento</t>
  </si>
  <si>
    <t>326194 Fabricación de otros productos de plástico de uso industrial sin reforzamiento</t>
  </si>
  <si>
    <t>Fabricación de otros productos de plástico con reforzamiento</t>
  </si>
  <si>
    <t>326198 Fabricación de otros productos de plástico con reforzamiento</t>
  </si>
  <si>
    <t>Fabricación de otros productos de plástico sin reforzamiento</t>
  </si>
  <si>
    <t>326199 Fabricación de otros productos de plástico sin reforzamiento</t>
  </si>
  <si>
    <t>Fabricación de productos de hule</t>
  </si>
  <si>
    <t>3262 Fabricación de productos de hule</t>
  </si>
  <si>
    <t>Fabricación y revitalización de llantas</t>
  </si>
  <si>
    <t>32621 Fabricación y revitalización de llantas</t>
  </si>
  <si>
    <t>Fabricación de llantas y cámaras</t>
  </si>
  <si>
    <t>326211 Fabricación de llantas y cámaras</t>
  </si>
  <si>
    <t>Revitalización de llantas</t>
  </si>
  <si>
    <t>326212 Revitalización de llantas</t>
  </si>
  <si>
    <t>Fabricación de bandas y mangueras de hule y de plástico</t>
  </si>
  <si>
    <t>32622 Fabricación de bandas y mangueras de hule y de plástico</t>
  </si>
  <si>
    <t>326220 Fabricación de bandas y mangueras de hule y de plástico</t>
  </si>
  <si>
    <t>Fabricación de otros productos de hule</t>
  </si>
  <si>
    <t>32629 Fabricación de otros productos de hule</t>
  </si>
  <si>
    <t>326290 Fabricación de otros productos de hule</t>
  </si>
  <si>
    <t>Fabricación de productos a base de minerales no metálicos</t>
  </si>
  <si>
    <t>327 Fabricación de productos a base de minerales no metálicos</t>
  </si>
  <si>
    <t>Fabricación de productos a base de arcillas y minerales refractarios</t>
  </si>
  <si>
    <t>3271 Fabricación de productos a base de arcillas y minerales refractarios</t>
  </si>
  <si>
    <t>Fabricación de artículos de alfarería, porcelana, loza y muebles de baño</t>
  </si>
  <si>
    <t>32711 Fabricación de artículos de alfarería, porcelana, loza y muebles de baño</t>
  </si>
  <si>
    <t>Fabricación de artículos de alfarería, porcelana y loza</t>
  </si>
  <si>
    <t>327111 Fabricación de artículos de alfarería, porcelana y loza</t>
  </si>
  <si>
    <t>Fabricación de muebles de baño</t>
  </si>
  <si>
    <t>327112 Fabricación de muebles de baño</t>
  </si>
  <si>
    <t>Fabricación de productos a base de arcilla para la construcción</t>
  </si>
  <si>
    <t>32712 Fabricación de productos a base de arcilla para la construcción</t>
  </si>
  <si>
    <t>Fabricación de ladrillos no refractarios</t>
  </si>
  <si>
    <t>327121 Fabricación de ladrillos no refractarios</t>
  </si>
  <si>
    <t>Fabricación de azulejos y losetas no refractarias</t>
  </si>
  <si>
    <t>327122 Fabricación de azulejos y losetas no refractarias</t>
  </si>
  <si>
    <t>Fabricación de productos refractarios</t>
  </si>
  <si>
    <t>327123 Fabricación de productos refractarios</t>
  </si>
  <si>
    <t>Fabricación de vidrio y productos de vidrio</t>
  </si>
  <si>
    <t>3272 Fabricación de vidrio y productos de vidrio</t>
  </si>
  <si>
    <t>32721 Fabricación de vidrio y productos de vidrio</t>
  </si>
  <si>
    <t>Fabricación de vidrio</t>
  </si>
  <si>
    <t>327211 Fabricación de vidrio</t>
  </si>
  <si>
    <t>Fabricación de espejos</t>
  </si>
  <si>
    <t>327212 Fabricación de espejos</t>
  </si>
  <si>
    <t>Fabricación de envases y ampolletas de vidrio</t>
  </si>
  <si>
    <t>327213 Fabricación de envases y ampolletas de vidrio</t>
  </si>
  <si>
    <t>Fabricación de fibra de vidrio</t>
  </si>
  <si>
    <t>327214 Fabricación de fibra de vidrio</t>
  </si>
  <si>
    <t>Fabricación de artículos de vidrio de uso doméstico</t>
  </si>
  <si>
    <t>327215 Fabricación de artículos de vidrio de uso doméstico</t>
  </si>
  <si>
    <t>Fabricación de artículos de vidrio de uso industrial y comercial</t>
  </si>
  <si>
    <t>327216 Fabricación de artículos de vidrio de uso industrial y comercial</t>
  </si>
  <si>
    <t>Fabricación de otros productos de vidrio</t>
  </si>
  <si>
    <t>327219 Fabricación de otros productos de vidrio</t>
  </si>
  <si>
    <t>Fabricación de cemento y productos de concreto</t>
  </si>
  <si>
    <t>3273 Fabricación de cemento y productos de concreto</t>
  </si>
  <si>
    <t>Fabricación de cemento y productos a base de cemento en plantas integradas</t>
  </si>
  <si>
    <t>32731 Fabricación de cemento y productos a base de cemento en plantas integradas</t>
  </si>
  <si>
    <t>327310 Fabricación de cemento y productos a base de cemento en plantas integradas</t>
  </si>
  <si>
    <t>Fabricación de concreto</t>
  </si>
  <si>
    <t>32732 Fabricación de concreto</t>
  </si>
  <si>
    <t>327320 Fabricación de concreto</t>
  </si>
  <si>
    <t>Fabricación de tubos y bloques de cemento y concreto</t>
  </si>
  <si>
    <t>32733 Fabricación de tubos y bloques de cemento y concreto</t>
  </si>
  <si>
    <t>327330 Fabricación de tubos y bloques de cemento y concreto</t>
  </si>
  <si>
    <t>Fabricación de otros productos de cemento y concreto</t>
  </si>
  <si>
    <t>32739 Fabricación de otros productos de cemento y concreto</t>
  </si>
  <si>
    <t>Fabricación de productos preesforzados de concreto</t>
  </si>
  <si>
    <t>327391 Fabricación de productos preesforzados de concreto</t>
  </si>
  <si>
    <t>327399 Fabricación de otros productos de cemento y concreto</t>
  </si>
  <si>
    <t>Fabricación de cal, yeso y productos de yeso</t>
  </si>
  <si>
    <t>3274 Fabricación de cal, yeso y productos de yeso</t>
  </si>
  <si>
    <t>Fabricación de cal</t>
  </si>
  <si>
    <t>32741 Fabricación de cal</t>
  </si>
  <si>
    <t>327410 Fabricación de cal</t>
  </si>
  <si>
    <t>Fabricación de yeso y productos de yeso</t>
  </si>
  <si>
    <t>32742 Fabricación de yeso y productos de yeso</t>
  </si>
  <si>
    <t>327420 Fabricación de yeso y productos de yeso</t>
  </si>
  <si>
    <t>Fabricación de otros productos a base de minerales no metálicos</t>
  </si>
  <si>
    <t>3279 Fabricación de otros productos a base de minerales no metálicos</t>
  </si>
  <si>
    <t>Fabricación de productos abrasivos</t>
  </si>
  <si>
    <t>32791 Fabricación de productos abrasivos</t>
  </si>
  <si>
    <t>327910 Fabricación de productos abrasivos</t>
  </si>
  <si>
    <t>32799 Fabricación de otros productos a base de minerales no metálicos</t>
  </si>
  <si>
    <t>Fabricación de productos a base de piedras de cantera</t>
  </si>
  <si>
    <t>327991 Fabricación de productos a base de piedras de cantera</t>
  </si>
  <si>
    <t>327999 Fabricación de otros productos a base de minerales no metálicos</t>
  </si>
  <si>
    <t>Industrias metálicas básicas</t>
  </si>
  <si>
    <t>331 Industrias metálicas básicas</t>
  </si>
  <si>
    <t>Industria básica del hierro y del acero</t>
  </si>
  <si>
    <t>3311 Industria básica del hierro y del acero</t>
  </si>
  <si>
    <t>33111 Industria básica del hierro y del acero</t>
  </si>
  <si>
    <t>Complejos siderúrgicos</t>
  </si>
  <si>
    <t>331111 Complejos siderúrgicos</t>
  </si>
  <si>
    <t>Fabricación de desbastes primarios y ferroaleaciones</t>
  </si>
  <si>
    <t>331112 Fabricación de desbastes primarios y ferroaleaciones</t>
  </si>
  <si>
    <t>Fabricación de productos de hierro y acero</t>
  </si>
  <si>
    <t>3312 Fabricación de productos de hierro y acero</t>
  </si>
  <si>
    <t>Fabricación de tubos y postes de hierro y acero</t>
  </si>
  <si>
    <t>33121 Fabricación de tubos y postes de hierro y acero</t>
  </si>
  <si>
    <t>331210 Fabricación de tubos y postes de hierro y acero</t>
  </si>
  <si>
    <t>Fabricación de otros productos de hierro y acero</t>
  </si>
  <si>
    <t>33122 Fabricación de otros productos de hierro y acero</t>
  </si>
  <si>
    <t>331220 Fabricación de otros productos de hierro y acero</t>
  </si>
  <si>
    <t>Industria básica del aluminio</t>
  </si>
  <si>
    <t>3313 Industria básica del aluminio</t>
  </si>
  <si>
    <t>33131 Industria básica del aluminio</t>
  </si>
  <si>
    <t>331310 Industria básica del aluminio</t>
  </si>
  <si>
    <t>Industrias de metales no ferrosos, excepto aluminio</t>
  </si>
  <si>
    <t>3314 Industrias de metales no ferrosos, excepto aluminio</t>
  </si>
  <si>
    <t>Fundición y refinación de cobre, metales preciosos y de otros metales no ferrosos</t>
  </si>
  <si>
    <t>33141 Fundición y refinación de cobre, metales preciosos y de otros metales no ferrosos</t>
  </si>
  <si>
    <t>Fundición y refinación de cobre</t>
  </si>
  <si>
    <t>331411 Fundición y refinación de cobre</t>
  </si>
  <si>
    <t>Fundición y refinación de metales preciosos</t>
  </si>
  <si>
    <t>331412 Fundición y refinación de metales preciosos</t>
  </si>
  <si>
    <t>Fundición y refinación de otros metales no ferrosos</t>
  </si>
  <si>
    <t>331419 Fundición y refinación de otros metales no ferrosos</t>
  </si>
  <si>
    <t>Laminación secundaria de cobre</t>
  </si>
  <si>
    <t>33142 Laminación secundaria de cobre</t>
  </si>
  <si>
    <t>331420 Laminación secundaria de cobre</t>
  </si>
  <si>
    <t>Laminación secundaria de otros metales no ferrosos</t>
  </si>
  <si>
    <t>33149 Laminación secundaria de otros metales no ferrosos</t>
  </si>
  <si>
    <t>331490 Laminación secundaria de otros metales no ferrosos</t>
  </si>
  <si>
    <t>Moldeo por fundición de piezas metálicas</t>
  </si>
  <si>
    <t>3315 Moldeo por fundición de piezas metálicas</t>
  </si>
  <si>
    <t>Moldeo por fundición de piezas de hierro y acero</t>
  </si>
  <si>
    <t>33151 Moldeo por fundición de piezas de hierro y acero</t>
  </si>
  <si>
    <t>331510 Moldeo por fundición de piezas de hierro y acero</t>
  </si>
  <si>
    <t>Moldeo por fundición de piezas metálicas no ferrosas</t>
  </si>
  <si>
    <t>33152 Moldeo por fundición de piezas metálicas no ferrosas</t>
  </si>
  <si>
    <t>331520 Moldeo por fundición de piezas metálicas no ferrosas</t>
  </si>
  <si>
    <t>Fabricación de productos metálicos</t>
  </si>
  <si>
    <t>332 Fabricación de productos metálicos</t>
  </si>
  <si>
    <t>Fabricación de productos metálicos forjados y troquelados</t>
  </si>
  <si>
    <t>3321 Fabricación de productos metálicos forjados y troquelados</t>
  </si>
  <si>
    <t>33211 Fabricación de productos metálicos forjados y troquelados</t>
  </si>
  <si>
    <t>332110 Fabricación de productos metálicos forjados y troquelados</t>
  </si>
  <si>
    <t>Fabricación de herramientas de mano sin motor y utensilios de cocina metálicos</t>
  </si>
  <si>
    <t>3322 Fabricación de herramientas de mano sin motor y utensilios de cocina metálicos</t>
  </si>
  <si>
    <t>33221 Fabricación de herramientas de mano sin motor y utensilios de cocina metálicos</t>
  </si>
  <si>
    <t>Fabricación de herramientas de mano metálicas sin motor</t>
  </si>
  <si>
    <t>332211 Fabricación de herramientas de mano metálicas sin motor</t>
  </si>
  <si>
    <t>Fabricación de utensilios de cocina metálicos</t>
  </si>
  <si>
    <t>332212 Fabricación de utensilios de cocina metálicos</t>
  </si>
  <si>
    <t>Fabricación de estructuras metálicas y productos de herrería</t>
  </si>
  <si>
    <t>3323 Fabricación de estructuras metálicas y productos de herrería</t>
  </si>
  <si>
    <t>Fabricación de estructuras metálicas</t>
  </si>
  <si>
    <t>33231 Fabricación de estructuras metálicas</t>
  </si>
  <si>
    <t>332310 Fabricación de estructuras metálicas</t>
  </si>
  <si>
    <t>Fabricación de productos de herrería</t>
  </si>
  <si>
    <t>33232 Fabricación de productos de herrería</t>
  </si>
  <si>
    <t>332320 Fabricación de productos de herrería</t>
  </si>
  <si>
    <t>Fabricación de calderas, tanques y envases metálicos</t>
  </si>
  <si>
    <t>3324 Fabricación de calderas, tanques y envases metálicos</t>
  </si>
  <si>
    <t>Fabricación de calderas industriales</t>
  </si>
  <si>
    <t>33241 Fabricación de calderas industriales</t>
  </si>
  <si>
    <t>332410 Fabricación de calderas industriales</t>
  </si>
  <si>
    <t>Fabricación de tanques metálicos de calibre grueso</t>
  </si>
  <si>
    <t>33242 Fabricación de tanques metálicos de calibre grueso</t>
  </si>
  <si>
    <t>332420 Fabricación de tanques metálicos de calibre grueso</t>
  </si>
  <si>
    <t>Fabricación de envases metálicos de calibre ligero</t>
  </si>
  <si>
    <t>33243 Fabricación de envases metálicos de calibre ligero</t>
  </si>
  <si>
    <t>332430 Fabricación de envases metálicos de calibre ligero</t>
  </si>
  <si>
    <t>Fabricación de herrajes y cerraduras</t>
  </si>
  <si>
    <t>3325 Fabricación de herrajes y cerraduras</t>
  </si>
  <si>
    <t>33251 Fabricación de herrajes y cerraduras</t>
  </si>
  <si>
    <t>332510 Fabricación de herrajes y cerraduras</t>
  </si>
  <si>
    <t>Fabricación de alambre, productos de alambre y resortes</t>
  </si>
  <si>
    <t>3326 Fabricación de alambre, productos de alambre y resortes</t>
  </si>
  <si>
    <t>33261 Fabricación de alambre, productos de alambre y resortes</t>
  </si>
  <si>
    <t>332610 Fabricación de alambre, productos de alambre y resortes</t>
  </si>
  <si>
    <t>Maquinado de piezas metálicas y fabricación de tornillos</t>
  </si>
  <si>
    <t>3327 Maquinado de piezas metálicas y fabricación de tornillos</t>
  </si>
  <si>
    <t>Maquinado de piezas metálicas para maquinaria y equipo en general</t>
  </si>
  <si>
    <t>33271 Maquinado de piezas metálicas para maquinaria y equipo en general</t>
  </si>
  <si>
    <t>332710 Maquinado de piezas metálicas para maquinaria y equipo en general</t>
  </si>
  <si>
    <t>Fabricación de tornillos, tuercas, remaches y similares</t>
  </si>
  <si>
    <t>33272 Fabricación de tornillos, tuercas, remaches y similares</t>
  </si>
  <si>
    <t>332720 Fabricación de tornillos, tuercas, remaches y similares</t>
  </si>
  <si>
    <t>Recubrimientos y terminados metálicos</t>
  </si>
  <si>
    <t>3328 Recubrimientos y terminados metálicos</t>
  </si>
  <si>
    <t>33281 Recubrimientos y terminados metálicos</t>
  </si>
  <si>
    <t>332810 Recubrimientos y terminados metálicos</t>
  </si>
  <si>
    <t>Fabricación de otros productos metálicos</t>
  </si>
  <si>
    <t>3329 Fabricación de otros productos metálicos</t>
  </si>
  <si>
    <t>Fabricación de válvulas metálicas</t>
  </si>
  <si>
    <t>33291 Fabricación de válvulas metálicas</t>
  </si>
  <si>
    <t>332910 Fabricación de válvulas metálicas</t>
  </si>
  <si>
    <t>33299 Fabricación de otros productos metálicos</t>
  </si>
  <si>
    <t>Fabricación de baleros y rodamientos</t>
  </si>
  <si>
    <t>332991 Fabricación de baleros y rodamientos</t>
  </si>
  <si>
    <t>332999 Fabricación de otros productos metálicos</t>
  </si>
  <si>
    <t>Fabricación de maquinaria y equipo</t>
  </si>
  <si>
    <t>333 Fabricación de maquinaria y equipo</t>
  </si>
  <si>
    <t>Fabricación de maquinaria y equipo agropecuario, para la construcción y para la industria extractiva</t>
  </si>
  <si>
    <t>3331 Fabricación de maquinaria y equipo agropecuario, para la construcción y para la industria extractiva</t>
  </si>
  <si>
    <t>Fabricación de maquinaria y equipo agropecuario</t>
  </si>
  <si>
    <t>33311 Fabricación de maquinaria y equipo agropecuario</t>
  </si>
  <si>
    <t>Fabricación de maquinaria y equipo agrícola</t>
  </si>
  <si>
    <t>333111 Fabricación de maquinaria y equipo agrícola</t>
  </si>
  <si>
    <t>Fabricación de maquinaria y equipo pecuario</t>
  </si>
  <si>
    <t>333112 Fabricación de maquinaria y equipo pecuario</t>
  </si>
  <si>
    <t>Fabricación de maquinaria y equipo para la construcción</t>
  </si>
  <si>
    <t>33312 Fabricación de maquinaria y equipo para la construcción</t>
  </si>
  <si>
    <t>333120 Fabricación de maquinaria y equipo para la construcción</t>
  </si>
  <si>
    <t>Fabricación de maquinaria y equipo para la industria extractiva</t>
  </si>
  <si>
    <t>33313 Fabricación de maquinaria y equipo para la industria extractiva</t>
  </si>
  <si>
    <t>333130 Fabricación de maquinaria y equipo para la industria extractiva</t>
  </si>
  <si>
    <t>Fabricación de maquinaria y equipo para las industrias manufactureras, excepto la metalmecánica</t>
  </si>
  <si>
    <t>3332 Fabricación de maquinaria y equipo para las industrias manufactureras, excepto la metalmecánica</t>
  </si>
  <si>
    <t>33324 Fabricación de maquinaria y equipo para las industrias manufactureras, excepto la metalmecánica</t>
  </si>
  <si>
    <t>Fabricación de maquinaria y equipo para la industria de la madera</t>
  </si>
  <si>
    <t>333241 Fabricación de maquinaria y equipo para la industria de la madera</t>
  </si>
  <si>
    <t>Fabricación de maquinaria y equipo para la industria del hule y del plástico</t>
  </si>
  <si>
    <t>333242 Fabricación de maquinaria y equipo para la industria del hule y del plástico</t>
  </si>
  <si>
    <t>Fabricación de maquinaria y equipo para la industria alimentaria y de las bebidas</t>
  </si>
  <si>
    <t>333243 Fabricación de maquinaria y equipo para la industria alimentaria y de las bebidas</t>
  </si>
  <si>
    <t>Fabricación de maquinaria y equipo para la industria textil</t>
  </si>
  <si>
    <t>333244 Fabricación de maquinaria y equipo para la industria textil</t>
  </si>
  <si>
    <t>Fabricación de maquinaria y equipo para la industria de la impresión</t>
  </si>
  <si>
    <t>333245 Fabricación de maquinaria y equipo para la industria de la impresión</t>
  </si>
  <si>
    <t>Fabricación de maquinaria y equipo para la industria del vidrio y otros minerales no metálicos</t>
  </si>
  <si>
    <t>333246 Fabricación de maquinaria y equipo para la industria del vidrio y otros minerales no metálicos</t>
  </si>
  <si>
    <t>Fabricación de maquinaria y equipo para otras industrias manufactureras</t>
  </si>
  <si>
    <t>333249 Fabricación de maquinaria y equipo para otras industrias manufactureras</t>
  </si>
  <si>
    <t>Fabricación de maquinaria y equipo para el comercio y los servicios</t>
  </si>
  <si>
    <t>3333 Fabricación de maquinaria y equipo para el comercio y los servicios</t>
  </si>
  <si>
    <t>33331 Fabricación de maquinaria y equipo para el comercio y los servicios</t>
  </si>
  <si>
    <t>Fabricación de aparatos fotográficos</t>
  </si>
  <si>
    <t>333311 Fabricación de aparatos fotográficos</t>
  </si>
  <si>
    <t>Fabricación de máquinas fotocopiadoras</t>
  </si>
  <si>
    <t>333312 Fabricación de máquinas fotocopiadoras</t>
  </si>
  <si>
    <t>Fabricación de otra maquinaria y equipo para el comercio y los servicios</t>
  </si>
  <si>
    <t>333319 Fabricación de otra maquinaria y equipo para el comercio y los servicios</t>
  </si>
  <si>
    <t>Fabricación de equipo de aire acondicionado, calefacción, y de refrigeración industrial y comercial</t>
  </si>
  <si>
    <t>3334 Fabricación de equipo de aire acondicionado, calefacción, y de refrigeración industrial y comercial</t>
  </si>
  <si>
    <t>33341 Fabricación de equipo de aire acondicionado, calefacción, y de refrigeración industrial y comercial</t>
  </si>
  <si>
    <t>Fabricación de equipo de aire acondicionado y calefacción</t>
  </si>
  <si>
    <t>333411 Fabricación de equipo de aire acondicionado y calefacción</t>
  </si>
  <si>
    <t>Fabricación de equipo de refrigeración industrial y comercial</t>
  </si>
  <si>
    <t>333412 Fabricación de equipo de refrigeración industrial y comercial</t>
  </si>
  <si>
    <t>Fabricación de maquinaria y equipo para la industria metalmecánica</t>
  </si>
  <si>
    <t>3335 Fabricación de maquinaria y equipo para la industria metalmecánica</t>
  </si>
  <si>
    <t>33351 Fabricación de maquinaria y equipo para la industria metalmecánica</t>
  </si>
  <si>
    <t>333510 Fabricación de maquinaria y equipo para la industria metalmecánica</t>
  </si>
  <si>
    <t>Fabricación de motores de combustión interna, turbinas y transmisiones</t>
  </si>
  <si>
    <t>3336 Fabricación de motores de combustión interna, turbinas y transmisiones</t>
  </si>
  <si>
    <t>33361 Fabricación de motores de combustión interna, turbinas y transmisiones</t>
  </si>
  <si>
    <t>333610 Fabricación de motores de combustión interna, turbinas y transmisiones</t>
  </si>
  <si>
    <t>Fabricación de otra maquinaria y equipo para la industria en general</t>
  </si>
  <si>
    <t>3339 Fabricación de otra maquinaria y equipo para la industria en general</t>
  </si>
  <si>
    <t>Fabricación de bombas y sistemas de bombeo</t>
  </si>
  <si>
    <t>33391 Fabricación de bombas y sistemas de bombeo</t>
  </si>
  <si>
    <t>333910 Fabricación de bombas y sistemas de bombeo</t>
  </si>
  <si>
    <t>Fabricación de maquinaria y equipo para levantar y trasladar</t>
  </si>
  <si>
    <t>33392 Fabricación de maquinaria y equipo para levantar y trasladar</t>
  </si>
  <si>
    <t>333920 Fabricación de maquinaria y equipo para levantar y trasladar</t>
  </si>
  <si>
    <t>33399 Fabricación de otra maquinaria y equipo para la industria en general</t>
  </si>
  <si>
    <t>Fabricación de equipo para soldar y soldaduras</t>
  </si>
  <si>
    <t>333991 Fabricación de equipo para soldar y soldaduras</t>
  </si>
  <si>
    <t>Fabricación de maquinaria y equipo para envasar y empacar</t>
  </si>
  <si>
    <t>333992 Fabricación de maquinaria y equipo para envasar y empacar</t>
  </si>
  <si>
    <t>Fabricación de aparatos e instrumentos para pesar</t>
  </si>
  <si>
    <t>333993 Fabricación de aparatos e instrumentos para pesar</t>
  </si>
  <si>
    <t>333999 Fabricación de otra maquinaria y equipo para la industria en general</t>
  </si>
  <si>
    <t>Fabricación de equipo de computación, comunicación, medición y de otros equipos, componentes y accesorios electrónicos</t>
  </si>
  <si>
    <t>334 Fabricación de equipo de computación, comunicación, medición y de otros equipos, componentes y accesorios electrónicos</t>
  </si>
  <si>
    <t>Fabricación de computadoras y equipo periférico</t>
  </si>
  <si>
    <t>3341 Fabricación de computadoras y equipo periférico</t>
  </si>
  <si>
    <t>33411 Fabricación de computadoras y equipo periférico</t>
  </si>
  <si>
    <t>334110 Fabricación de computadoras y equipo periférico</t>
  </si>
  <si>
    <t>Fabricación de equipo de comunicación</t>
  </si>
  <si>
    <t>3342 Fabricación de equipo de comunicación</t>
  </si>
  <si>
    <t>Fabricación de equipo telefónico</t>
  </si>
  <si>
    <t>33421 Fabricación de equipo telefónico</t>
  </si>
  <si>
    <t>334210 Fabricación de equipo telefónico</t>
  </si>
  <si>
    <t>Fabricación de equipo de transmisión y recepción de señales de radio y televisión, y equipo de comunicación inalámbrico</t>
  </si>
  <si>
    <t>33422 Fabricación de equipo de transmisión y recepción de señales de radio y televisión, y equipo de comunicación inalámbrico</t>
  </si>
  <si>
    <t>334220 Fabricación de equipo de transmisión y recepción de señales de radio y televisión, y equipo de comunicación inalámbrico</t>
  </si>
  <si>
    <t>Fabricación de otros equipos de comunicación</t>
  </si>
  <si>
    <t>33429 Fabricación de otros equipos de comunicación</t>
  </si>
  <si>
    <t>334290 Fabricación de otros equipos de comunicación</t>
  </si>
  <si>
    <t>Fabricación de equipo de audio y de video</t>
  </si>
  <si>
    <t>3343 Fabricación de equipo de audio y de video</t>
  </si>
  <si>
    <t>33431 Fabricación de equipo de audio y de video</t>
  </si>
  <si>
    <t>334310 Fabricación de equipo de audio y de video</t>
  </si>
  <si>
    <t>Fabricación de componentes electrónicos</t>
  </si>
  <si>
    <t>3344 Fabricación de componentes electrónicos</t>
  </si>
  <si>
    <t>33441 Fabricación de componentes electrónicos</t>
  </si>
  <si>
    <t>334410 Fabricación de componentes electrónicos</t>
  </si>
  <si>
    <t>Fabricación de instrumentos de medición, control, navegación, y equipo médico electrónico</t>
  </si>
  <si>
    <t>3345 Fabricación de instrumentos de medición, control, navegación, y equipo médico electrónico</t>
  </si>
  <si>
    <t>33451 Fabricación de instrumentos de medición, control, navegación, y equipo médico electrónico</t>
  </si>
  <si>
    <t>Fabricación de relojes</t>
  </si>
  <si>
    <t>334511 Fabricación de relojes</t>
  </si>
  <si>
    <t>Fabricación de otros instrumentos de medición, control, navegación, y equipo médico electrónico</t>
  </si>
  <si>
    <t>334519 Fabricación de otros instrumentos de medición, control, navegación, y equipo médico electrónico</t>
  </si>
  <si>
    <t>Fabricación y reproducción de medios magnéticos y ópticos</t>
  </si>
  <si>
    <t>3346 Fabricación y reproducción de medios magnéticos y ópticos</t>
  </si>
  <si>
    <t>33461 Fabricación y reproducción de medios magnéticos y ópticos</t>
  </si>
  <si>
    <t>334610 Fabricación y reproducción de medios magnéticos y ópticos</t>
  </si>
  <si>
    <t>Fabricación de accesorios, aparatos eléctricos y equipo de generación de energía eléctrica</t>
  </si>
  <si>
    <t>335 Fabricación de accesorios, aparatos eléctricos y equipo de generación de energía eléctrica</t>
  </si>
  <si>
    <t>Fabricación de accesorios de iluminación</t>
  </si>
  <si>
    <t>3351 Fabricación de accesorios de iluminación</t>
  </si>
  <si>
    <t>Fabricación de focos</t>
  </si>
  <si>
    <t>33511 Fabricación de focos</t>
  </si>
  <si>
    <t>335110 Fabricación de focos</t>
  </si>
  <si>
    <t>Fabricación de lámparas ornamentales</t>
  </si>
  <si>
    <t>33512 Fabricación de lámparas ornamentales</t>
  </si>
  <si>
    <t>335120 Fabricación de lámparas ornamentales</t>
  </si>
  <si>
    <t>Fabricación de aparatos eléctricos de uso doméstico</t>
  </si>
  <si>
    <t>3352 Fabricación de aparatos eléctricos de uso doméstico</t>
  </si>
  <si>
    <t>Fabricación de enseres electrodomésticos menores</t>
  </si>
  <si>
    <t>33521 Fabricación de enseres electrodomésticos menores</t>
  </si>
  <si>
    <t>335210 Fabricación de enseres electrodomésticos menores</t>
  </si>
  <si>
    <t>Fabricación de aparatos de línea blanca</t>
  </si>
  <si>
    <t>33522 Fabricación de aparatos de línea blanca</t>
  </si>
  <si>
    <t>335220 Fabricación de aparatos de línea blanca</t>
  </si>
  <si>
    <t>Fabricación de equipo de generación y distribución de energía eléctrica</t>
  </si>
  <si>
    <t>3353 Fabricación de equipo de generación y distribución de energía eléctrica</t>
  </si>
  <si>
    <t>33531 Fabricación de equipo de generación y distribución de energía eléctrica</t>
  </si>
  <si>
    <t>Fabricación de motores y generadores eléctricos</t>
  </si>
  <si>
    <t>335311 Fabricación de motores y generadores eléctricos</t>
  </si>
  <si>
    <t>Fabricación de equipo y aparatos de distribución de energía eléctrica</t>
  </si>
  <si>
    <t>335312 Fabricación de equipo y aparatos de distribución de energía eléctrica</t>
  </si>
  <si>
    <t>Fabricación de otros equipos y accesorios eléctricos</t>
  </si>
  <si>
    <t>3359 Fabricación de otros equipos y accesorios eléctricos</t>
  </si>
  <si>
    <t>Fabricación de acumuladores y pilas</t>
  </si>
  <si>
    <t>33591 Fabricación de acumuladores y pilas</t>
  </si>
  <si>
    <t>335910 Fabricación de acumuladores y pilas</t>
  </si>
  <si>
    <t>Fabricación de cables de conducción eléctrica</t>
  </si>
  <si>
    <t>33592 Fabricación de cables de conducción eléctrica</t>
  </si>
  <si>
    <t>335920 Fabricación de cables de conducción eléctrica</t>
  </si>
  <si>
    <t>Fabricación de enchufes, contactos, fusibles y otros accesorios para instalaciones eléctricas</t>
  </si>
  <si>
    <t>33593 Fabricación de enchufes, contactos, fusibles y otros accesorios para instalaciones eléctricas</t>
  </si>
  <si>
    <t>335930 Fabricación de enchufes, contactos, fusibles y otros accesorios para instalaciones eléctricas</t>
  </si>
  <si>
    <t>Fabricación de otros productos eléctricos</t>
  </si>
  <si>
    <t>33599 Fabricación de otros productos eléctricos</t>
  </si>
  <si>
    <t>Fabricación de productos eléctricos de carbón y grafito</t>
  </si>
  <si>
    <t>335991 Fabricación de productos eléctricos de carbón y grafito</t>
  </si>
  <si>
    <t>335999 Fabricación de otros productos eléctricos</t>
  </si>
  <si>
    <t>Fabricación de equipo de transporte</t>
  </si>
  <si>
    <t>336 Fabricación de equipo de transporte</t>
  </si>
  <si>
    <t>Fabricación de automóviles y camiones</t>
  </si>
  <si>
    <t>3361 Fabricación de automóviles y camiones</t>
  </si>
  <si>
    <t>Fabricación de automóviles y camionetas</t>
  </si>
  <si>
    <t>33611 Fabricación de automóviles y camionetas</t>
  </si>
  <si>
    <t>336110 Fabricación de automóviles y camionetas</t>
  </si>
  <si>
    <t>Fabricación de camiones y tractocamiones</t>
  </si>
  <si>
    <t>33612 Fabricación de camiones y tractocamiones</t>
  </si>
  <si>
    <t>336120 Fabricación de camiones y tractocamiones</t>
  </si>
  <si>
    <t>Fabricación de carrocerías y remolques</t>
  </si>
  <si>
    <t>3362 Fabricación de carrocerías y remolques</t>
  </si>
  <si>
    <t>33621 Fabricación de carrocerías y remolques</t>
  </si>
  <si>
    <t>336210 Fabricación de carrocerías y remolques</t>
  </si>
  <si>
    <t>Fabricación de partes para vehículos automotores</t>
  </si>
  <si>
    <t>3363 Fabricación de partes para vehículos automotores</t>
  </si>
  <si>
    <t>Fabricación de motores y sus partes para vehículos automotrices</t>
  </si>
  <si>
    <t>33631 Fabricación de motores y sus partes para vehículos automotrices</t>
  </si>
  <si>
    <t>336310 Fabricación de motores y sus partes para vehículos automotrices</t>
  </si>
  <si>
    <t>Fabricación de equipo eléctrico y electrónico y sus partes para vehículos automotores</t>
  </si>
  <si>
    <t>33632 Fabricación de equipo eléctrico y electrónico y sus partes para vehículos automotores</t>
  </si>
  <si>
    <t>336320 Fabricación de equipo eléctrico y electrónico y sus partes para vehículos automotores</t>
  </si>
  <si>
    <t>Fabricación de partes de sistemas de dirección y de suspensión para vehículos automotrices</t>
  </si>
  <si>
    <t>33633 Fabricación de partes de sistemas de dirección y de suspensión para vehículos automotrices</t>
  </si>
  <si>
    <t>336330 Fabricación de partes de sistemas de dirección y de suspensión para vehículos automotrices</t>
  </si>
  <si>
    <t>Fabricación de partes de sistemas de frenos para vehículos automotrices</t>
  </si>
  <si>
    <t>33634 Fabricación de partes de sistemas de frenos para vehículos automotrices</t>
  </si>
  <si>
    <t>336340 Fabricación de partes de sistemas de frenos para vehículos automotrices</t>
  </si>
  <si>
    <t>Fabricación de partes de sistemas de transmisión para vehículos automotores</t>
  </si>
  <si>
    <t>33635 Fabricación de partes de sistemas de transmisión para vehículos automotores</t>
  </si>
  <si>
    <t>336350 Fabricación de partes de sistemas de transmisión para vehículos automotores</t>
  </si>
  <si>
    <t>Fabricación de asientos y accesorios interiores para vehículos automotores</t>
  </si>
  <si>
    <t>33636 Fabricación de asientos y accesorios interiores para vehículos automotores</t>
  </si>
  <si>
    <t>336360 Fabricación de asientos y accesorios interiores para vehículos automotores</t>
  </si>
  <si>
    <t>Fabricación de piezas metálicas troqueladas para vehículos automotrices</t>
  </si>
  <si>
    <t>33637 Fabricación de piezas metálicas troqueladas para vehículos automotrices</t>
  </si>
  <si>
    <t>336370 Fabricación de piezas metálicas troqueladas para vehículos automotrices</t>
  </si>
  <si>
    <t>Fabricación de otras partes para vehículos automotrices</t>
  </si>
  <si>
    <t>33639 Fabricación de otras partes para vehículos automotrices</t>
  </si>
  <si>
    <t>336390 Fabricación de otras partes para vehículos automotrices</t>
  </si>
  <si>
    <t>Fabricación de equipo aeroespacial</t>
  </si>
  <si>
    <t>3364 Fabricación de equipo aeroespacial</t>
  </si>
  <si>
    <t>33641 Fabricación de equipo aeroespacial</t>
  </si>
  <si>
    <t>336410 Fabricación de equipo aeroespacial</t>
  </si>
  <si>
    <t>Fabricación de equipo ferroviario</t>
  </si>
  <si>
    <t>3365 Fabricación de equipo ferroviario</t>
  </si>
  <si>
    <t>33651 Fabricación de equipo ferroviario</t>
  </si>
  <si>
    <t>336510 Fabricación de equipo ferroviario</t>
  </si>
  <si>
    <t>Fabricación de embarcaciones</t>
  </si>
  <si>
    <t>3366 Fabricación de embarcaciones</t>
  </si>
  <si>
    <t>33661 Fabricación de embarcaciones</t>
  </si>
  <si>
    <t>336610 Fabricación de embarcaciones</t>
  </si>
  <si>
    <t>Fabricación de otro equipo de transporte</t>
  </si>
  <si>
    <t>3369 Fabricación de otro equipo de transporte</t>
  </si>
  <si>
    <t>33699 Fabricación de otro equipo de transporte</t>
  </si>
  <si>
    <t>Fabricación de motocicletas</t>
  </si>
  <si>
    <t>336991 Fabricación de motocicletas</t>
  </si>
  <si>
    <t>Fabricación de bicicletas y triciclos</t>
  </si>
  <si>
    <t>336992 Fabricación de bicicletas y triciclos</t>
  </si>
  <si>
    <t>336999 Fabricación de otro equipo de transporte</t>
  </si>
  <si>
    <t>Fabricación de muebles, colchones y persianas</t>
  </si>
  <si>
    <t>337 Fabricación de muebles, colchones y persianas</t>
  </si>
  <si>
    <t>Fabricación de muebles, excepto de oficina y estantería</t>
  </si>
  <si>
    <t>3371 Fabricación de muebles, excepto de oficina y estantería</t>
  </si>
  <si>
    <t>Fabricación de cocinas integrales y muebles modulares de baño</t>
  </si>
  <si>
    <t>33711 Fabricación de cocinas integrales y muebles modulares de baño</t>
  </si>
  <si>
    <t>337110 Fabricación de cocinas integrales y muebles modulares de baño</t>
  </si>
  <si>
    <t>Fabricación de muebles, excepto cocinas integrales, muebles modulares de baño y muebles de oficina y estantería</t>
  </si>
  <si>
    <t>33712 Fabricación de muebles, excepto cocinas integrales, muebles modulares de baño y muebles de oficina y estantería</t>
  </si>
  <si>
    <t>337120 Fabricación de muebles, excepto cocinas integrales, muebles modulares de baño y muebles de oficina y estantería</t>
  </si>
  <si>
    <t>Fabricación de muebles de oficina y estantería</t>
  </si>
  <si>
    <t>3372 Fabricación de muebles de oficina y estantería</t>
  </si>
  <si>
    <t>33721 Fabricación de muebles de oficina y estantería</t>
  </si>
  <si>
    <t>337210 Fabricación de muebles de oficina y estantería</t>
  </si>
  <si>
    <t>Fabricación de colchones, persianas y cortineros</t>
  </si>
  <si>
    <t>3379 Fabricación de colchones, persianas y cortineros</t>
  </si>
  <si>
    <t>Fabricación de colchones</t>
  </si>
  <si>
    <t>33791 Fabricación de colchones</t>
  </si>
  <si>
    <t>337910 Fabricación de colchones</t>
  </si>
  <si>
    <t>Fabricación de persianas y cortineros</t>
  </si>
  <si>
    <t>33792 Fabricación de persianas y cortineros</t>
  </si>
  <si>
    <t>337920 Fabricación de persianas y cortineros</t>
  </si>
  <si>
    <t>Otras industrias manufactureras</t>
  </si>
  <si>
    <t>339 Otras industrias manufactureras</t>
  </si>
  <si>
    <t>Fabricación de equipo no electrónico y material desechable de uso médico, dental y para laboratorio, y artículos oftálmicos</t>
  </si>
  <si>
    <t>3391 Fabricación de equipo no electrónico y material desechable de uso médico, dental y para laboratorio, y artículos oftálmicos</t>
  </si>
  <si>
    <t>33911 Fabricación de equipo no electrónico y material desechable de uso médico, dental y para laboratorio, y artículos oftálmicos</t>
  </si>
  <si>
    <t>Fabricación de equipo no electrónico para uso médico, dental y para laboratorio</t>
  </si>
  <si>
    <t>339111 Fabricación de equipo no electrónico para uso médico, dental y para laboratorio</t>
  </si>
  <si>
    <t>Fabricación de material desechable de uso médico</t>
  </si>
  <si>
    <t>339112 Fabricación de material desechable de uso médico</t>
  </si>
  <si>
    <t>Fabricación de artículos oftálmicos</t>
  </si>
  <si>
    <t>339113 Fabricación de artículos oftálmicos</t>
  </si>
  <si>
    <t>3399 Otras industrias manufactureras</t>
  </si>
  <si>
    <t>Metalistería y joyería</t>
  </si>
  <si>
    <t>33991 Metalistería y joyería</t>
  </si>
  <si>
    <t>Acuñación e impresión de monedas</t>
  </si>
  <si>
    <t>339911 Acuñación e impresión de monedas</t>
  </si>
  <si>
    <t>Orfebrería y joyería de metales y piedras preciosos</t>
  </si>
  <si>
    <t>339912 Orfebrería y joyería de metales y piedras preciosos</t>
  </si>
  <si>
    <t>Joyería de metales y piedras no preciosos y de otros materiales</t>
  </si>
  <si>
    <t>339913 Joyería de metales y piedras no preciosos y de otros materiales</t>
  </si>
  <si>
    <t>Metalistería de metales no preciosos</t>
  </si>
  <si>
    <t>339914 Metalistería de metales no preciosos</t>
  </si>
  <si>
    <t>Fabricación de artículos deportivos</t>
  </si>
  <si>
    <t>33992 Fabricación de artículos deportivos</t>
  </si>
  <si>
    <t>339920 Fabricación de artículos deportivos</t>
  </si>
  <si>
    <t>Fabricación de juguetes</t>
  </si>
  <si>
    <t>33993 Fabricación de juguetes</t>
  </si>
  <si>
    <t>339930 Fabricación de juguetes</t>
  </si>
  <si>
    <t>Fabricación de artículos y accesorios para escritura, pintura, dibujo y actividades de oficina</t>
  </si>
  <si>
    <t>33994 Fabricación de artículos y accesorios para escritura, pintura, dibujo y actividades de oficina</t>
  </si>
  <si>
    <t>339940 Fabricación de artículos y accesorios para escritura, pintura, dibujo y actividades de oficina</t>
  </si>
  <si>
    <t>Fabricación de anuncios y señalamientos</t>
  </si>
  <si>
    <t>33995 Fabricación de anuncios y señalamientos</t>
  </si>
  <si>
    <t>339950 Fabricación de anuncios y señalamientos</t>
  </si>
  <si>
    <t>33999 Otras industrias manufactureras</t>
  </si>
  <si>
    <t>Fabricación de instrumentos musicales</t>
  </si>
  <si>
    <t>339991 Fabricación de instrumentos musicales</t>
  </si>
  <si>
    <t>Fabricación de cierres, botones y agujas</t>
  </si>
  <si>
    <t>339992 Fabricación de cierres, botones y agujas</t>
  </si>
  <si>
    <t>Fabricación de escobas, cepillos y similares</t>
  </si>
  <si>
    <t>339993 Fabricación de escobas, cepillos y similares</t>
  </si>
  <si>
    <t>Fabricación de velas y veladoras</t>
  </si>
  <si>
    <t>339994 Fabricación de velas y veladoras</t>
  </si>
  <si>
    <t>Fabricación de ataúdes</t>
  </si>
  <si>
    <t>339995 Fabricación de ataúdes</t>
  </si>
  <si>
    <t>339999 Otras industrias manufactureras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</si>
</sst>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7">
    <numFmt numFmtId="5" formatCode="&quot;$&quot;#,##0;\-&quot;$&quot;#,##0"/>
    <numFmt numFmtId="7" formatCode="&quot;$&quot;#,##0.00;\-&quot;$&quot;#,##0.00"/>
    <numFmt numFmtId="8" formatCode="&quot;$&quot;#,##0.00;[Red]\-&quot;$&quot;#,##0.00"/>
    <numFmt numFmtId="41" formatCode="_-* #,##0_-;\-* #,##0_-;_-* &quot;-&quot;_-;_-@_-"/>
    <numFmt numFmtId="44" formatCode="_-&quot;$&quot;* #,##0.00_-;\-&quot;$&quot;* #,##0.00_-;_-&quot;$&quot;* &quot;-&quot;??_-;_-@_-"/>
    <numFmt numFmtId="43" formatCode="_-* #,##0.00_-;\-* #,##0.00_-;_-* &quot;-&quot;??_-;_-@_-"/>
    <numFmt numFmtId="164" formatCode="#,##0.00000"/>
    <numFmt numFmtId="165" formatCode="#,##0.0000"/>
    <numFmt numFmtId="166" formatCode="#,##0.000"/>
    <numFmt numFmtId="167" formatCode="&quot;$&quot;#,##0_);\(&quot;$&quot;#,##0\)"/>
    <numFmt numFmtId="168" formatCode="&quot;$&quot;#,##0.00_);[Red]\(&quot;$&quot;#,##0.00\)"/>
    <numFmt numFmtId="169" formatCode="_(&quot;$&quot;* #,##0_);_(&quot;$&quot;* \(#,##0\);_(&quot;$&quot;* &quot;-&quot;_);_(@_)"/>
    <numFmt numFmtId="170" formatCode="_(&quot;$&quot;* #,##0.00_);_(&quot;$&quot;* \(#,##0.00\);_(&quot;$&quot;* &quot;-&quot;??_);_(@_)"/>
    <numFmt numFmtId="171" formatCode="_ &quot;$&quot;* #,##0_ ;_ &quot;$&quot;* \-#,##0_ ;_ &quot;$&quot;* &quot;-&quot;_ ;_ @_ "/>
    <numFmt numFmtId="172" formatCode="_(* #,##0_);_(* \(#,##0\);_(* &quot;-&quot;??_);_(@_)"/>
    <numFmt numFmtId="173" formatCode="0.00_)"/>
    <numFmt numFmtId="174" formatCode="_-* #,##0\ &quot;F&quot;_-;\-* #,##0\ &quot;F&quot;_-;_-* &quot;-&quot;\ &quot;F&quot;_-;_-@_-"/>
    <numFmt numFmtId="175" formatCode="_-* #,##0\ _F_-;\-* #,##0\ _F_-;_-* &quot;-&quot;\ _F_-;_-@_-"/>
    <numFmt numFmtId="176" formatCode="_-* #,##0.00\ &quot;F&quot;_-;\-* #,##0.00\ &quot;F&quot;_-;_-* &quot;-&quot;??\ &quot;F&quot;_-;_-@_-"/>
    <numFmt numFmtId="177" formatCode="_-* #,##0.00\ _F_-;\-* #,##0.00\ _F_-;_-* &quot;-&quot;??\ _F_-;_-@_-"/>
    <numFmt numFmtId="178" formatCode="_ * #,##0.00_)\ _F_ ;_ * \(#,##0.00\)\ _F_ ;_ * &quot;-&quot;??_)\ _F_ ;_ @_ "/>
    <numFmt numFmtId="179" formatCode="&quot;Market Segment &quot;0"/>
    <numFmt numFmtId="180" formatCode="_-* #,##0\ &quot;$&quot;_-;\-* #,##0\ &quot;$&quot;_-;_-* &quot;-&quot;\ &quot;$&quot;_-;_-@_-"/>
    <numFmt numFmtId="181" formatCode="_-* #,##0\ _$_-;\-* #,##0\ _$_-;_-* &quot;-&quot;\ _$_-;_-@_-"/>
    <numFmt numFmtId="182" formatCode="_-* #,##0.00\ &quot;$&quot;_-;\-* #,##0.00\ &quot;$&quot;_-;_-* &quot;-&quot;??\ &quot;$&quot;_-;_-@_-"/>
    <numFmt numFmtId="183" formatCode="_-* #,##0.00\ _$_-;\-* #,##0.00\ _$_-;_-* &quot;-&quot;??\ _$_-;_-@_-"/>
    <numFmt numFmtId="184" formatCode="_-[$€-2]* #,##0.00_-;\-[$€-2]* #,##0.00_-;_-[$€-2]* &quot;-&quot;??_-"/>
    <numFmt numFmtId="185" formatCode="General_)"/>
    <numFmt numFmtId="186" formatCode="0.000"/>
    <numFmt numFmtId="187" formatCode="#,##0\ \ \ \ ;[Red]\(#,##0\)\ \ \ "/>
    <numFmt numFmtId="188" formatCode="&quot;$&quot;#,##0;\-#,##0"/>
    <numFmt numFmtId="189" formatCode="_(&quot;R$&quot;* #,##0_);_(&quot;R$&quot;* \(#,##0\);_(&quot;R$&quot;* &quot;-&quot;_);_(@_)"/>
    <numFmt numFmtId="190" formatCode="_(&quot;R$&quot;* #,##0.00_);_(&quot;R$&quot;* \(#,##0.00\);_(&quot;R$&quot;* &quot;-&quot;??_);_(@_)"/>
    <numFmt numFmtId="191" formatCode="0%_);\(0%\)"/>
    <numFmt numFmtId="192" formatCode="#,##0.0;[Red]\-#,##0.0"/>
    <numFmt numFmtId="193" formatCode="&quot;$&quot;\ 0"/>
    <numFmt numFmtId="194" formatCode="_(* #,##0.000_);_(* \(#,##0.000\);_(* &quot;-&quot;??_);_(@_)"/>
    <numFmt numFmtId="195" formatCode="_-* #,##0.00\ _D_M_-;\-* #,##0.00\ _D_M_-;_-* &quot;-&quot;??\ _D_M_-;_-@_-"/>
    <numFmt numFmtId="196" formatCode="[$-409]d\-mmm\-yy;@"/>
    <numFmt numFmtId="197" formatCode="mm/dd/yyyy"/>
    <numFmt numFmtId="198" formatCode="&quot;$&quot;\ #,##0_);&quot;$&quot;\ \(#,##0\);&quot;$&quot;\ \ \ \-\ \ "/>
    <numFmt numFmtId="199" formatCode="&quot;$&quot;\ ##,##0.0_);&quot;$&quot;\ \(#,##0.0\);&quot;$&quot;\ \ \ \-\ \ "/>
    <numFmt numFmtId="200" formatCode="&quot;$&quot;\ ##,##0.00_);&quot;$&quot;\ \(#,##0.00\);&quot;$&quot;\ \ \ \-\ \ "/>
    <numFmt numFmtId="201" formatCode="&quot;$&quot;\ ##,##0\ ??/??;&quot;$&quot;\ \-#,##0\ ??/??;&quot;$&quot;\ \ \ \-\ \ "/>
    <numFmt numFmtId="202" formatCode="0.0_)\%;\(0.0\)\%;0.0_)\%;@_)_%"/>
    <numFmt numFmtId="203" formatCode="#,##0.0_)_%;\(#,##0.0\)_%;0.0_)_%;@_)_%"/>
    <numFmt numFmtId="204" formatCode="#,##0.0_);\(#,##0.0\);#,##0.0_);@_)"/>
    <numFmt numFmtId="205" formatCode="&quot;$&quot;_(#,##0.00_);&quot;$&quot;\(#,##0.00\);&quot;$&quot;_(0.00_);@_)"/>
    <numFmt numFmtId="206" formatCode="#,##0.00_);\(#,##0.00\);0.00_);@_)"/>
    <numFmt numFmtId="207" formatCode="\€_(#,##0.00_);\€\(#,##0.00\);\€_(0.00_);@_)"/>
    <numFmt numFmtId="208" formatCode="#,##0_)\x;\(#,##0\)\x;0_)\x;@_)_x"/>
    <numFmt numFmtId="209" formatCode="#,##0_)_x;\(#,##0\)_x;0_)_x;@_)_x"/>
    <numFmt numFmtId="210" formatCode="#,##0_);\(#,##0\);\-\ \ "/>
    <numFmt numFmtId="211" formatCode="##,##0.0_);\(#,##0.0\);\-\ \ "/>
    <numFmt numFmtId="212" formatCode="##,##0.00_);\(#,##0.00\);\-\ \ "/>
    <numFmt numFmtId="213" formatCode="_(* #,##0.0_);_(* \(#,##0.0\);_(* &quot;-&quot;??_);_(@_)"/>
    <numFmt numFmtId="214" formatCode="#_###0_)&quot;    &quot;;\(#_###0\)&quot;    &quot;;\-&quot;    &quot;"/>
    <numFmt numFmtId="215" formatCode="&quot;$&quot;#,##0\ ;\(&quot;$&quot;#,##0\)"/>
    <numFmt numFmtId="216" formatCode="##,##0\ ??/??;\-#,##0\ ??/??;\-\ \ "/>
    <numFmt numFmtId="217" formatCode="#,##0.0_);\(#,##0.0\)"/>
    <numFmt numFmtId="218" formatCode="&quot;$&quot;#,##0_);&quot;$&quot;\ \(#,##0\);\ &quot;$&quot;\ \ \ \-\ \ \ "/>
    <numFmt numFmtId="219" formatCode="#,##0_);\(#,##0\);\ \ \-\ \ \ "/>
    <numFmt numFmtId="220" formatCode="#,##0.0;\(#,##0.0\)"/>
    <numFmt numFmtId="221" formatCode="#,##0.000;\(#,##0.000\)"/>
    <numFmt numFmtId="222" formatCode="#,##0.0\x;\(#,##0.0\)\x"/>
    <numFmt numFmtId="223" formatCode="mm/dd/yy"/>
    <numFmt numFmtId="224" formatCode="#,##0.0,,_);\(#,##0.0,,\);&quot;-  &quot;"/>
    <numFmt numFmtId="225" formatCode="#,##0.0\x"/>
    <numFmt numFmtId="226" formatCode="#,##0.0"/>
    <numFmt numFmtId="227" formatCode="_(&quot;$&quot;* #,##0.00_);_(&quot;$&quot;* \(#,##0.00\);_(* &quot;-&quot;_);_(@_)"/>
    <numFmt numFmtId="228" formatCode="#,##0.00\x"/>
    <numFmt numFmtId="229" formatCode="_(&quot;$&quot;* #,##0.0_);_(&quot;$&quot;* \(#,##0.0\);_(* &quot;-&quot;_);_(@_)"/>
    <numFmt numFmtId="230" formatCode="_(* #,##0.0_);_(* \(#,##0.0\);_(* &quot;-&quot;_);_(@_)"/>
    <numFmt numFmtId="231" formatCode="0.0\x"/>
    <numFmt numFmtId="232" formatCode="m/d/yy"/>
    <numFmt numFmtId="233" formatCode="0.00000"/>
    <numFmt numFmtId="234" formatCode="#,##0."/>
    <numFmt numFmtId="235" formatCode="&quot;$&quot;#."/>
    <numFmt numFmtId="236" formatCode="#.00"/>
    <numFmt numFmtId="237" formatCode="&quot;N$&quot;\ #,##0.00_);[Red]\(&quot;N$&quot;#,##0.00\)"/>
    <numFmt numFmtId="238" formatCode="dd/mm/yyyy;@"/>
    <numFmt numFmtId="239" formatCode="0.0"/>
    <numFmt numFmtId="240" formatCode="_-* #,##0_-;\-* #,##0_-;_-* &quot;-&quot;??_-;_-@_-"/>
    <numFmt numFmtId="241" formatCode="_(* #,##0.00_);_(* \(#,##0.00\);_(* &quot;-&quot;??_);_(@_)"/>
    <numFmt numFmtId="242" formatCode="_-* #,##0.0000_-;\-* #,##0.0000_-;_-* &quot;-&quot;??_-;_-@_-"/>
    <numFmt numFmtId="243" formatCode="&quot;Ene&quot;\ yyyy"/>
    <numFmt numFmtId="244" formatCode="&quot;Feb&quot;\ yyyy"/>
    <numFmt numFmtId="245" formatCode="&quot;Mar&quot;\ yyyy"/>
    <numFmt numFmtId="246" formatCode="&quot;Abr&quot;\ yyyy"/>
    <numFmt numFmtId="247" formatCode="&quot;May&quot;\ yyyy"/>
    <numFmt numFmtId="248" formatCode="&quot;Jun&quot;\ yyyy"/>
    <numFmt numFmtId="249" formatCode="&quot;Jul&quot;\ yyyy"/>
    <numFmt numFmtId="250" formatCode="&quot;Ago&quot;\ yyyy"/>
    <numFmt numFmtId="251" formatCode="&quot;Sep&quot;\ yyyy"/>
    <numFmt numFmtId="252" formatCode="&quot;Oct&quot;\ yyyy"/>
    <numFmt numFmtId="253" formatCode="&quot;Nov&quot;\ yyyy"/>
    <numFmt numFmtId="254" formatCode="&quot;Dic&quot;\ yyyy"/>
  </numFmts>
  <fonts count="180">
    <font>
      <sz val="11"/>
      <color theme="1"/>
      <name val="Calibri"/>
      <family val="2"/>
      <scheme val="minor"/>
    </font>
    <font>
      <u/>
      <sz val="11"/>
      <color theme="10"/>
      <name val="Calibri"/>
      <family val="2"/>
      <scheme val="minor"/>
    </font>
    <font>
      <sz val="11"/>
      <color theme="1"/>
      <name val="Calibri"/>
      <family val="2"/>
      <scheme val="minor"/>
    </font>
    <font>
      <sz val="10"/>
      <color theme="1"/>
      <name val="Calibri"/>
      <family val="2"/>
      <scheme val="minor"/>
    </font>
    <font>
      <sz val="11"/>
      <color rgb="FF3F3F76"/>
      <name val="Calibri"/>
      <family val="2"/>
      <scheme val="minor"/>
    </font>
    <font>
      <sz val="10"/>
      <name val="Arial"/>
      <family val="2"/>
    </font>
    <font>
      <sz val="10"/>
      <name val="Arial"/>
      <family val="2"/>
    </font>
    <font>
      <sz val="10"/>
      <name val="Times New Roman"/>
      <family val="1"/>
    </font>
    <font>
      <sz val="10"/>
      <name val="MS Sans Serif"/>
      <family val="2"/>
    </font>
    <font>
      <u/>
      <sz val="10"/>
      <color indexed="12"/>
      <name val="Arial"/>
      <family val="2"/>
    </font>
    <font>
      <sz val="12"/>
      <name val="Times New Roman"/>
      <family val="1"/>
    </font>
    <font>
      <b/>
      <sz val="10"/>
      <name val="Arial"/>
      <family val="2"/>
    </font>
    <font>
      <sz val="12"/>
      <name val="Arial"/>
      <family val="2"/>
    </font>
    <font>
      <b/>
      <sz val="12"/>
      <name val="Arial"/>
      <family val="2"/>
    </font>
    <font>
      <sz val="11"/>
      <name val="Arial"/>
      <family val="2"/>
    </font>
    <font>
      <b/>
      <sz val="14"/>
      <name val="Arial"/>
      <family val="2"/>
    </font>
    <font>
      <sz val="8"/>
      <name val="Arial"/>
      <family val="2"/>
    </font>
    <font>
      <sz val="10"/>
      <name val="GE Inspira"/>
      <family val="2"/>
    </font>
    <font>
      <b/>
      <sz val="8"/>
      <color indexed="9"/>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sz val="11"/>
      <color indexed="9"/>
      <name val="Calibri"/>
      <family val="2"/>
    </font>
    <font>
      <sz val="11"/>
      <color indexed="8"/>
      <name val="Calibri"/>
      <family val="2"/>
    </font>
    <font>
      <sz val="10"/>
      <name val="Helv"/>
      <family val="2"/>
    </font>
    <font>
      <sz val="12"/>
      <name val="Tms Rmn"/>
    </font>
    <font>
      <b/>
      <sz val="12"/>
      <color indexed="9"/>
      <name val="Arial"/>
      <family val="2"/>
    </font>
    <font>
      <b/>
      <sz val="12"/>
      <color indexed="8"/>
      <name val="Arial"/>
      <family val="2"/>
    </font>
    <font>
      <sz val="10"/>
      <name val="Eras Medium ITC"/>
      <family val="2"/>
    </font>
    <font>
      <sz val="7"/>
      <name val="Small Fonts"/>
      <family val="2"/>
    </font>
    <font>
      <b/>
      <i/>
      <sz val="16"/>
      <name val="Helv"/>
    </font>
    <font>
      <sz val="12"/>
      <name val="Helv"/>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9"/>
      <name val="Book Antiqua"/>
      <family val="1"/>
    </font>
    <font>
      <sz val="8"/>
      <name val="Helvetica"/>
      <family val="2"/>
    </font>
    <font>
      <b/>
      <sz val="8"/>
      <name val="Arial"/>
      <family val="2"/>
    </font>
    <font>
      <b/>
      <sz val="10"/>
      <color indexed="9"/>
      <name val="Arial"/>
      <family val="2"/>
    </font>
    <font>
      <sz val="10"/>
      <name val="Courier"/>
      <family val="3"/>
    </font>
    <font>
      <u/>
      <sz val="8.4"/>
      <color indexed="12"/>
      <name val="Arial"/>
      <family val="2"/>
    </font>
    <font>
      <sz val="9"/>
      <name val="Times New Roman"/>
      <family val="1"/>
    </font>
    <font>
      <sz val="10"/>
      <color indexed="8"/>
      <name val="Arial"/>
      <family val="2"/>
    </font>
    <font>
      <sz val="1"/>
      <color indexed="8"/>
      <name val="Courier"/>
      <family val="3"/>
    </font>
    <font>
      <i/>
      <sz val="1"/>
      <color indexed="8"/>
      <name val="Courier"/>
      <family val="3"/>
    </font>
    <font>
      <sz val="10"/>
      <name val="Geneva"/>
      <family val="2"/>
    </font>
    <font>
      <sz val="10"/>
      <name val="GEserif"/>
    </font>
    <font>
      <u/>
      <sz val="10"/>
      <color indexed="56"/>
      <name val="Arial"/>
      <family val="2"/>
    </font>
    <font>
      <sz val="8"/>
      <color indexed="8"/>
      <name val="Arial"/>
      <family val="2"/>
    </font>
    <font>
      <b/>
      <sz val="8"/>
      <color indexed="8"/>
      <name val="Arial"/>
      <family val="2"/>
    </font>
    <font>
      <sz val="8"/>
      <color indexed="39"/>
      <name val="Arial"/>
      <family val="2"/>
    </font>
    <font>
      <b/>
      <sz val="8"/>
      <color indexed="10"/>
      <name val="Arial"/>
      <family val="2"/>
    </font>
    <font>
      <b/>
      <sz val="8"/>
      <color indexed="63"/>
      <name val="Arial"/>
      <family val="2"/>
    </font>
    <font>
      <b/>
      <sz val="8"/>
      <color indexed="39"/>
      <name val="Arial"/>
      <family val="2"/>
    </font>
    <font>
      <b/>
      <sz val="10"/>
      <color indexed="10"/>
      <name val="Arial"/>
      <family val="2"/>
    </font>
    <font>
      <sz val="8"/>
      <color rgb="FF000000"/>
      <name val="Arial"/>
      <family val="2"/>
    </font>
    <font>
      <b/>
      <sz val="11"/>
      <color rgb="FF000000"/>
      <name val="Arial"/>
      <family val="2"/>
    </font>
    <font>
      <b/>
      <sz val="8"/>
      <color rgb="FF0000FF"/>
      <name val="Courier New"/>
      <family val="3"/>
    </font>
    <font>
      <b/>
      <sz val="8"/>
      <color rgb="FFEA4855"/>
      <name val="Arial"/>
      <family val="2"/>
    </font>
    <font>
      <b/>
      <sz val="8"/>
      <color rgb="FF00BEA3"/>
      <name val="Times New Roman"/>
      <family val="1"/>
    </font>
    <font>
      <b/>
      <i/>
      <sz val="11"/>
      <color rgb="FF000000"/>
      <name val="Times New Roman"/>
      <family val="1"/>
    </font>
    <font>
      <b/>
      <i/>
      <sz val="8"/>
      <color rgb="FFFF0000"/>
      <name val="Arial"/>
      <family val="2"/>
    </font>
    <font>
      <b/>
      <sz val="11"/>
      <color rgb="FF800080"/>
      <name val="Arial"/>
      <family val="2"/>
    </font>
    <font>
      <b/>
      <sz val="8"/>
      <color rgb="FF000000"/>
      <name val="Arial"/>
      <family val="2"/>
    </font>
    <font>
      <b/>
      <sz val="8"/>
      <color rgb="FF000000"/>
      <name val="Times New Roman"/>
      <family val="1"/>
    </font>
    <font>
      <b/>
      <sz val="9"/>
      <color rgb="FF000000"/>
      <name val="Arial"/>
      <family val="2"/>
    </font>
    <font>
      <b/>
      <sz val="8"/>
      <color rgb="FF6435A2"/>
      <name val="Courier New"/>
      <family val="3"/>
    </font>
    <font>
      <sz val="9"/>
      <color rgb="FF000000"/>
      <name val="Segoe UI"/>
      <family val="2"/>
    </font>
    <font>
      <b/>
      <sz val="8"/>
      <color rgb="FFFF9900"/>
      <name val="Arial"/>
      <family val="2"/>
    </font>
    <font>
      <b/>
      <sz val="8"/>
      <color rgb="FF3E97C1"/>
      <name val="Arial"/>
      <family val="2"/>
    </font>
    <font>
      <b/>
      <sz val="8"/>
      <color rgb="FF803600"/>
      <name val="Arial"/>
      <family val="2"/>
    </font>
    <font>
      <b/>
      <sz val="8"/>
      <color rgb="FF9B22DD"/>
      <name val="Arial"/>
      <family val="2"/>
    </font>
    <font>
      <sz val="10"/>
      <color rgb="FF000000"/>
      <name val="Courier New"/>
      <family val="3"/>
    </font>
    <font>
      <b/>
      <sz val="8"/>
      <color rgb="FF0058CD"/>
      <name val="Courier New"/>
      <family val="3"/>
    </font>
    <font>
      <sz val="7"/>
      <name val="Arial"/>
      <family val="2"/>
    </font>
    <font>
      <b/>
      <sz val="8"/>
      <color indexed="8"/>
      <name val="Courier New"/>
      <family val="3"/>
    </font>
    <font>
      <b/>
      <sz val="10"/>
      <color indexed="8"/>
      <name val="Arial"/>
      <family val="2"/>
    </font>
    <font>
      <sz val="8"/>
      <color indexed="12"/>
      <name val="Arial"/>
      <family val="2"/>
    </font>
    <font>
      <sz val="8"/>
      <color indexed="8"/>
      <name val="Wingdings"/>
      <charset val="2"/>
    </font>
    <font>
      <b/>
      <sz val="15"/>
      <color indexed="62"/>
      <name val="Calibri"/>
      <family val="2"/>
    </font>
    <font>
      <b/>
      <sz val="13"/>
      <color indexed="62"/>
      <name val="Calibri"/>
      <family val="2"/>
    </font>
    <font>
      <b/>
      <sz val="11"/>
      <color indexed="62"/>
      <name val="Calibri"/>
      <family val="2"/>
    </font>
    <font>
      <sz val="11"/>
      <color indexed="60"/>
      <name val="Calibri"/>
      <family val="2"/>
    </font>
    <font>
      <sz val="11"/>
      <color indexed="8"/>
      <name val="GE Inspira"/>
      <family val="2"/>
    </font>
    <font>
      <b/>
      <sz val="11"/>
      <color indexed="8"/>
      <name val="Calibri"/>
      <family val="2"/>
    </font>
    <font>
      <b/>
      <sz val="18"/>
      <color indexed="62"/>
      <name val="Cambria"/>
      <family val="2"/>
    </font>
    <font>
      <sz val="10"/>
      <name val="Geneva"/>
    </font>
    <font>
      <sz val="10"/>
      <name val="System"/>
      <family val="2"/>
      <charset val="204"/>
    </font>
    <font>
      <u/>
      <sz val="10"/>
      <color indexed="39"/>
      <name val="Comic Sans MS"/>
      <family val="4"/>
    </font>
    <font>
      <sz val="11"/>
      <color theme="1"/>
      <name val="GE Inspira"/>
      <family val="2"/>
    </font>
    <font>
      <sz val="6.95"/>
      <color indexed="8"/>
      <name val="Arial"/>
      <family val="2"/>
    </font>
    <font>
      <u/>
      <sz val="9"/>
      <color indexed="36"/>
      <name val="Arial"/>
      <family val="2"/>
    </font>
    <font>
      <sz val="10"/>
      <name val="Tms Rmn"/>
    </font>
    <font>
      <b/>
      <sz val="22"/>
      <color indexed="18"/>
      <name val="Arial"/>
      <family val="2"/>
    </font>
    <font>
      <b/>
      <sz val="14"/>
      <color indexed="18"/>
      <name val="Arial"/>
      <family val="2"/>
    </font>
    <font>
      <sz val="9"/>
      <color indexed="8"/>
      <name val="Arial"/>
      <family val="2"/>
    </font>
    <font>
      <b/>
      <sz val="10"/>
      <color indexed="18"/>
      <name val="Arial"/>
      <family val="2"/>
    </font>
    <font>
      <b/>
      <u val="singleAccounting"/>
      <sz val="10"/>
      <color indexed="18"/>
      <name val="Arial"/>
      <family val="2"/>
    </font>
    <font>
      <sz val="8"/>
      <name val="Times New Roman"/>
      <family val="1"/>
    </font>
    <font>
      <b/>
      <sz val="14"/>
      <name val="Symbol"/>
      <family val="1"/>
      <charset val="2"/>
    </font>
    <font>
      <b/>
      <u val="singleAccounting"/>
      <sz val="8"/>
      <name val="Arial"/>
      <family val="2"/>
    </font>
    <font>
      <sz val="10"/>
      <name val="Helv"/>
    </font>
    <font>
      <sz val="10"/>
      <name val="MS Serif"/>
      <family val="1"/>
    </font>
    <font>
      <sz val="10"/>
      <color indexed="16"/>
      <name val="MS Serif"/>
      <family val="1"/>
    </font>
    <font>
      <u/>
      <sz val="7.5"/>
      <color indexed="36"/>
      <name val="Arial"/>
      <family val="2"/>
    </font>
    <font>
      <u/>
      <sz val="9"/>
      <color indexed="12"/>
      <name val="Arial"/>
      <family val="2"/>
    </font>
    <font>
      <i/>
      <sz val="10"/>
      <name val="Arial"/>
      <family val="2"/>
    </font>
    <font>
      <sz val="12"/>
      <color indexed="9"/>
      <name val="Helv"/>
    </font>
    <font>
      <sz val="10"/>
      <color indexed="12"/>
      <name val="Tms Rmn"/>
    </font>
    <font>
      <sz val="22"/>
      <name val="UBSHeadline"/>
      <family val="1"/>
    </font>
    <font>
      <b/>
      <sz val="10"/>
      <name val="Arial CE"/>
      <family val="2"/>
      <charset val="238"/>
    </font>
    <font>
      <sz val="8"/>
      <color indexed="9"/>
      <name val="Arial"/>
      <family val="2"/>
    </font>
    <font>
      <sz val="8"/>
      <name val="Helv"/>
    </font>
    <font>
      <b/>
      <sz val="10"/>
      <color indexed="12"/>
      <name val="Arial"/>
      <family val="2"/>
    </font>
    <font>
      <u/>
      <sz val="8"/>
      <name val="Arial"/>
      <family val="2"/>
    </font>
    <font>
      <i/>
      <sz val="8"/>
      <name val="Arial"/>
      <family val="2"/>
    </font>
    <font>
      <b/>
      <sz val="8"/>
      <color indexed="8"/>
      <name val="Helv"/>
    </font>
    <font>
      <sz val="11"/>
      <name val="ＭＳ Ｐゴシック"/>
      <family val="3"/>
      <charset val="128"/>
    </font>
    <font>
      <sz val="8"/>
      <color theme="1"/>
      <name val="GE Inspira Pitch"/>
      <family val="2"/>
    </font>
    <font>
      <sz val="9"/>
      <color theme="1"/>
      <name val="Arial"/>
      <family val="2"/>
    </font>
    <font>
      <sz val="10"/>
      <color theme="1"/>
      <name val="Arial"/>
      <family val="2"/>
    </font>
    <font>
      <b/>
      <i/>
      <sz val="10"/>
      <name val="Arial"/>
      <family val="2"/>
    </font>
    <font>
      <sz val="6.5"/>
      <name val="MS Serif"/>
      <family val="1"/>
    </font>
    <font>
      <sz val="10"/>
      <color indexed="22"/>
      <name val="Arial"/>
      <family val="2"/>
    </font>
    <font>
      <u/>
      <sz val="8"/>
      <color indexed="12"/>
      <name val="Arial"/>
      <family val="2"/>
    </font>
    <font>
      <b/>
      <sz val="9"/>
      <name val="Times New Roman"/>
      <family val="1"/>
    </font>
    <font>
      <u/>
      <sz val="10"/>
      <color indexed="12"/>
      <name val="MS Sans Serif"/>
      <family val="2"/>
    </font>
    <font>
      <sz val="10"/>
      <color indexed="9"/>
      <name val="Arial"/>
      <family val="2"/>
    </font>
    <font>
      <sz val="8"/>
      <name val="Times"/>
      <family val="1"/>
    </font>
    <font>
      <sz val="8"/>
      <name val="GE Inspira"/>
      <family val="2"/>
    </font>
    <font>
      <u/>
      <sz val="11"/>
      <color theme="10"/>
      <name val="Calibri"/>
      <family val="2"/>
    </font>
    <font>
      <sz val="11"/>
      <color indexed="8"/>
      <name val="Calibri"/>
      <family val="2"/>
      <scheme val="minor"/>
    </font>
    <font>
      <sz val="8"/>
      <color rgb="FF0070C0"/>
      <name val="Calibri"/>
      <family val="2"/>
      <scheme val="minor"/>
    </font>
    <font>
      <b/>
      <sz val="8"/>
      <color rgb="FFFFFFFF"/>
      <name val="Montserrat"/>
    </font>
    <font>
      <sz val="8"/>
      <color theme="1"/>
      <name val="Montserrat"/>
    </font>
    <font>
      <sz val="11"/>
      <color theme="1"/>
      <name val="Montserrat"/>
    </font>
    <font>
      <sz val="8"/>
      <color rgb="FFFFFFFF"/>
      <name val="Montserrat"/>
    </font>
    <font>
      <b/>
      <sz val="8"/>
      <color theme="1"/>
      <name val="Montserrat"/>
    </font>
    <font>
      <b/>
      <sz val="11"/>
      <color theme="0"/>
      <name val="Montserrat"/>
    </font>
    <font>
      <b/>
      <sz val="11"/>
      <color theme="1"/>
      <name val="Montserrat"/>
    </font>
    <font>
      <sz val="10"/>
      <color theme="1"/>
      <name val="Montserrat"/>
    </font>
    <font>
      <i/>
      <sz val="10"/>
      <color theme="1"/>
      <name val="Montserrat"/>
    </font>
    <font>
      <b/>
      <sz val="9"/>
      <color theme="0"/>
      <name val="Montserrat"/>
    </font>
    <font>
      <b/>
      <sz val="9"/>
      <color theme="1"/>
      <name val="Montserrat"/>
    </font>
    <font>
      <sz val="9"/>
      <color theme="1"/>
      <name val="Montserrat"/>
    </font>
    <font>
      <b/>
      <sz val="8"/>
      <color theme="0"/>
      <name val="Montserrat"/>
    </font>
    <font>
      <b/>
      <sz val="10"/>
      <color theme="0"/>
      <name val="Montserrat"/>
    </font>
    <font>
      <b/>
      <sz val="10"/>
      <color theme="1"/>
      <name val="Montserrat"/>
    </font>
    <font>
      <b/>
      <sz val="9"/>
      <color rgb="FFFFFFFF"/>
      <name val="Montserrat"/>
    </font>
    <font>
      <sz val="10"/>
      <color theme="0"/>
      <name val="Montserrat"/>
    </font>
    <font>
      <b/>
      <sz val="16"/>
      <color theme="0"/>
      <name val="Montserrat"/>
    </font>
    <font>
      <sz val="9"/>
      <name val="Montserrat"/>
    </font>
    <font>
      <sz val="9"/>
      <color rgb="FFFF0000"/>
      <name val="Montserrat"/>
    </font>
    <font>
      <sz val="8"/>
      <color rgb="FFFF0000"/>
      <name val="Montserrat"/>
    </font>
    <font>
      <sz val="8"/>
      <color theme="4"/>
      <name val="Montserrat"/>
    </font>
    <font>
      <sz val="9"/>
      <color theme="4"/>
      <name val="Montserrat"/>
    </font>
    <font>
      <b/>
      <sz val="18"/>
      <color theme="0"/>
      <name val="Montserrat"/>
    </font>
    <font>
      <u/>
      <sz val="9"/>
      <color theme="0"/>
      <name val="Montserrat"/>
    </font>
    <font>
      <u/>
      <sz val="9"/>
      <color theme="10"/>
      <name val="Montserrat"/>
    </font>
    <font>
      <sz val="9"/>
      <color theme="0"/>
      <name val="Montserrat"/>
    </font>
    <font>
      <b/>
      <sz val="9"/>
      <name val="Montserrat"/>
    </font>
    <font>
      <b/>
      <sz val="11"/>
      <name val="Montserrat"/>
    </font>
    <font>
      <sz val="11"/>
      <name val="Montserrat"/>
    </font>
    <font>
      <b/>
      <sz val="10"/>
      <color rgb="FF000000"/>
      <name val="Arial"/>
      <family val="2"/>
    </font>
    <font>
      <b/>
      <i/>
      <sz val="10"/>
      <color rgb="FF000000"/>
      <name val="Arial"/>
      <family val="2"/>
    </font>
    <font>
      <i/>
      <sz val="10"/>
      <color rgb="FF000000"/>
      <name val="Arial"/>
      <family val="2"/>
    </font>
    <font>
      <sz val="10"/>
      <color rgb="FF000000"/>
      <name val="Arial"/>
      <family val="2"/>
    </font>
    <font>
      <b/>
      <sz val="11"/>
      <color theme="0"/>
      <name val="Calibri"/>
      <family val="2"/>
      <scheme val="minor"/>
    </font>
    <font>
      <sz val="11"/>
      <color theme="0"/>
      <name val="Calibri"/>
      <family val="2"/>
      <scheme val="minor"/>
    </font>
    <font>
      <b/>
      <sz val="11"/>
      <color theme="0"/>
      <name val="Calibri"/>
      <family val="2"/>
    </font>
  </fonts>
  <fills count="59">
    <fill>
      <patternFill patternType="none"/>
    </fill>
    <fill>
      <patternFill patternType="gray125"/>
    </fill>
    <fill>
      <patternFill patternType="solid">
        <fgColor theme="0" tint="-0.14999847407452621"/>
        <bgColor indexed="64"/>
      </patternFill>
    </fill>
    <fill>
      <patternFill patternType="solid">
        <fgColor theme="1" tint="0.499984740745262"/>
        <bgColor indexed="64"/>
      </patternFill>
    </fill>
    <fill>
      <patternFill patternType="solid">
        <fgColor theme="1" tint="0.34998626667073579"/>
        <bgColor indexed="64"/>
      </patternFill>
    </fill>
    <fill>
      <patternFill patternType="solid">
        <fgColor theme="1" tint="0.249977111117893"/>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rgb="FFFFCC9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9"/>
        <bgColor indexed="64"/>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8"/>
        <bgColor indexed="64"/>
      </patternFill>
    </fill>
    <fill>
      <patternFill patternType="solid">
        <fgColor indexed="27"/>
        <bgColor indexed="64"/>
      </patternFill>
    </fill>
    <fill>
      <patternFill patternType="solid">
        <fgColor indexed="26"/>
        <bgColor indexed="64"/>
      </patternFill>
    </fill>
    <fill>
      <patternFill patternType="solid">
        <fgColor indexed="23"/>
        <bgColor indexed="64"/>
      </patternFill>
    </fill>
    <fill>
      <patternFill patternType="solid">
        <fgColor indexed="26"/>
      </patternFill>
    </fill>
    <fill>
      <patternFill patternType="solid">
        <fgColor indexed="34"/>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12"/>
      </patternFill>
    </fill>
    <fill>
      <patternFill patternType="solid">
        <fgColor indexed="9"/>
      </patternFill>
    </fill>
    <fill>
      <patternFill patternType="solid">
        <fgColor indexed="43"/>
      </patternFill>
    </fill>
    <fill>
      <patternFill patternType="solid">
        <fgColor indexed="63"/>
      </patternFill>
    </fill>
    <fill>
      <patternFill patternType="solid">
        <fgColor indexed="54"/>
      </patternFill>
    </fill>
    <fill>
      <patternFill patternType="solid">
        <fgColor indexed="15"/>
      </patternFill>
    </fill>
    <fill>
      <patternFill patternType="solid">
        <fgColor indexed="65"/>
        <bgColor indexed="64"/>
      </patternFill>
    </fill>
    <fill>
      <patternFill patternType="solid">
        <fgColor indexed="63"/>
        <bgColor indexed="64"/>
      </patternFill>
    </fill>
    <fill>
      <patternFill patternType="solid">
        <fgColor indexed="33"/>
      </patternFill>
    </fill>
    <fill>
      <patternFill patternType="solid">
        <fgColor indexed="32"/>
      </patternFill>
    </fill>
    <fill>
      <patternFill patternType="solid">
        <fgColor theme="1"/>
        <bgColor indexed="64"/>
      </patternFill>
    </fill>
    <fill>
      <patternFill patternType="solid">
        <fgColor rgb="FF595959"/>
        <bgColor indexed="64"/>
      </patternFill>
    </fill>
    <fill>
      <patternFill patternType="solid">
        <fgColor rgb="FFFFFF99"/>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rgb="FFFFFFFF"/>
        <bgColor rgb="FF000000"/>
      </patternFill>
    </fill>
    <fill>
      <patternFill patternType="solid">
        <fgColor rgb="FFD9D9D9"/>
        <bgColor rgb="FF000000"/>
      </patternFill>
    </fill>
  </fills>
  <borders count="54">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8"/>
      </left>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double">
        <color indexed="64"/>
      </top>
      <bottom style="double">
        <color indexed="64"/>
      </bottom>
      <diagonal/>
    </border>
    <border>
      <left style="medium">
        <color indexed="58"/>
      </left>
      <right style="medium">
        <color indexed="58"/>
      </right>
      <top style="medium">
        <color indexed="58"/>
      </top>
      <bottom style="medium">
        <color indexed="58"/>
      </bottom>
      <diagonal/>
    </border>
    <border>
      <left/>
      <right/>
      <top style="medium">
        <color indexed="64"/>
      </top>
      <bottom style="medium">
        <color indexed="64"/>
      </bottom>
      <diagonal/>
    </border>
    <border>
      <left/>
      <right/>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diagonal/>
    </border>
    <border>
      <left style="medium">
        <color indexed="12"/>
      </left>
      <right style="medium">
        <color indexed="12"/>
      </right>
      <top style="medium">
        <color indexed="12"/>
      </top>
      <bottom style="medium">
        <color indexed="1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11"/>
      </left>
      <right style="medium">
        <color indexed="11"/>
      </right>
      <top style="medium">
        <color indexed="11"/>
      </top>
      <bottom style="medium">
        <color indexed="11"/>
      </bottom>
      <diagonal/>
    </border>
    <border>
      <left style="medium">
        <color indexed="57"/>
      </left>
      <right style="medium">
        <color indexed="57"/>
      </right>
      <top style="medium">
        <color indexed="57"/>
      </top>
      <bottom style="medium">
        <color indexed="57"/>
      </bottom>
      <diagonal/>
    </border>
    <border>
      <left style="medium">
        <color indexed="64"/>
      </left>
      <right style="medium">
        <color indexed="64"/>
      </right>
      <top style="medium">
        <color indexed="64"/>
      </top>
      <bottom style="medium">
        <color indexed="64"/>
      </bottom>
      <diagonal/>
    </border>
    <border>
      <left style="double">
        <color indexed="8"/>
      </left>
      <right style="double">
        <color indexed="8"/>
      </right>
      <top style="double">
        <color indexed="8"/>
      </top>
      <bottom style="double">
        <color indexed="8"/>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hair">
        <color indexed="8"/>
      </top>
      <bottom style="hair">
        <color indexed="8"/>
      </bottom>
      <diagonal/>
    </border>
    <border>
      <left/>
      <right/>
      <top/>
      <bottom style="medium">
        <color indexed="18"/>
      </bottom>
      <diagonal/>
    </border>
    <border>
      <left style="double">
        <color indexed="64"/>
      </left>
      <right/>
      <top/>
      <bottom/>
      <diagonal/>
    </border>
    <border>
      <left/>
      <right/>
      <top/>
      <bottom style="thick">
        <color indexed="64"/>
      </bottom>
      <diagonal/>
    </border>
    <border>
      <left style="thin">
        <color indexed="64"/>
      </left>
      <right style="thin">
        <color indexed="64"/>
      </right>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diagonal/>
    </border>
    <border>
      <left style="thin">
        <color indexed="8"/>
      </left>
      <right style="thin">
        <color indexed="8"/>
      </right>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s>
  <cellStyleXfs count="4616">
    <xf numFmtId="0" fontId="0" fillId="0" borderId="0"/>
    <xf numFmtId="0" fontId="1" fillId="0" borderId="0" applyNumberFormat="0" applyFill="0" applyBorder="0" applyAlignment="0" applyProtection="0"/>
    <xf numFmtId="9" fontId="2" fillId="0" borderId="0" applyFont="0" applyFill="0" applyBorder="0" applyAlignment="0" applyProtection="0"/>
    <xf numFmtId="0" fontId="5" fillId="0" borderId="0"/>
    <xf numFmtId="0" fontId="16" fillId="0" borderId="0"/>
    <xf numFmtId="0" fontId="8" fillId="0" borderId="0"/>
    <xf numFmtId="0" fontId="10" fillId="0" borderId="0"/>
    <xf numFmtId="41" fontId="6" fillId="0" borderId="0" applyFont="0" applyFill="0" applyBorder="0" applyAlignment="0" applyProtection="0"/>
    <xf numFmtId="0" fontId="50" fillId="0" borderId="0" applyNumberFormat="0" applyFill="0" applyBorder="0" applyAlignment="0" applyProtection="0">
      <alignment vertical="top"/>
      <protection locked="0"/>
    </xf>
    <xf numFmtId="43" fontId="6" fillId="0" borderId="0" applyFont="0" applyFill="0" applyBorder="0" applyAlignment="0" applyProtection="0"/>
    <xf numFmtId="0" fontId="6" fillId="0" borderId="0" applyNumberFormat="0" applyFill="0" applyBorder="0" applyAlignment="0" applyProtection="0"/>
    <xf numFmtId="0" fontId="8" fillId="0" borderId="0"/>
    <xf numFmtId="0" fontId="6" fillId="0" borderId="0"/>
    <xf numFmtId="0" fontId="33" fillId="0" borderId="0"/>
    <xf numFmtId="0" fontId="6" fillId="0" borderId="0"/>
    <xf numFmtId="0" fontId="6" fillId="0" borderId="0"/>
    <xf numFmtId="0" fontId="10" fillId="0" borderId="0" applyNumberFormat="0" applyFill="0" applyBorder="0" applyAlignment="0" applyProtection="0"/>
    <xf numFmtId="0" fontId="6" fillId="0" borderId="0" applyNumberFormat="0" applyFill="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18" borderId="0" applyNumberFormat="0" applyBorder="0" applyAlignment="0" applyProtection="0"/>
    <xf numFmtId="0" fontId="32" fillId="19" borderId="0" applyNumberFormat="0" applyBorder="0" applyAlignment="0" applyProtection="0"/>
    <xf numFmtId="0" fontId="32" fillId="14" borderId="0" applyNumberFormat="0" applyBorder="0" applyAlignment="0" applyProtection="0"/>
    <xf numFmtId="0" fontId="32" fillId="17" borderId="0" applyNumberFormat="0" applyBorder="0" applyAlignment="0" applyProtection="0"/>
    <xf numFmtId="0" fontId="32" fillId="20" borderId="0" applyNumberFormat="0" applyBorder="0" applyAlignment="0" applyProtection="0"/>
    <xf numFmtId="0" fontId="31" fillId="21" borderId="0" applyNumberFormat="0" applyBorder="0" applyAlignment="0" applyProtection="0"/>
    <xf numFmtId="0" fontId="31" fillId="21" borderId="0" applyNumberFormat="0" applyBorder="0" applyAlignment="0" applyProtection="0"/>
    <xf numFmtId="0" fontId="31" fillId="18" borderId="0" applyNumberFormat="0" applyBorder="0" applyAlignment="0" applyProtection="0"/>
    <xf numFmtId="0" fontId="31" fillId="19" borderId="0" applyNumberFormat="0" applyBorder="0" applyAlignment="0" applyProtection="0"/>
    <xf numFmtId="0" fontId="31" fillId="22" borderId="0" applyNumberFormat="0" applyBorder="0" applyAlignment="0" applyProtection="0"/>
    <xf numFmtId="0" fontId="31" fillId="23" borderId="0" applyNumberFormat="0" applyBorder="0" applyAlignment="0" applyProtection="0"/>
    <xf numFmtId="0" fontId="31" fillId="24" borderId="0" applyNumberFormat="0" applyBorder="0" applyAlignment="0" applyProtection="0"/>
    <xf numFmtId="0" fontId="8" fillId="0" borderId="0"/>
    <xf numFmtId="0" fontId="31" fillId="25" borderId="0" applyNumberFormat="0" applyBorder="0" applyAlignment="0" applyProtection="0"/>
    <xf numFmtId="0" fontId="17" fillId="29" borderId="0"/>
    <xf numFmtId="0" fontId="34" fillId="0" borderId="0" applyNumberFormat="0" applyFill="0" applyBorder="0" applyAlignment="0" applyProtection="0"/>
    <xf numFmtId="0" fontId="23" fillId="13" borderId="0" applyNumberFormat="0" applyBorder="0" applyAlignment="0" applyProtection="0"/>
    <xf numFmtId="0" fontId="11" fillId="0" borderId="0" applyNumberFormat="0" applyFont="0" applyFill="0" applyBorder="0" applyAlignment="0"/>
    <xf numFmtId="0" fontId="11" fillId="0" borderId="0" applyNumberFormat="0" applyFont="0" applyFill="0" applyBorder="0" applyAlignment="0" applyProtection="0"/>
    <xf numFmtId="171" fontId="8" fillId="0" borderId="0" applyFill="0" applyBorder="0" applyAlignment="0"/>
    <xf numFmtId="185" fontId="51" fillId="0" borderId="0" applyFill="0" applyBorder="0" applyAlignment="0"/>
    <xf numFmtId="186" fontId="51" fillId="0" borderId="0" applyFill="0" applyBorder="0" applyAlignment="0"/>
    <xf numFmtId="187" fontId="6" fillId="0" borderId="0" applyFill="0" applyBorder="0" applyAlignment="0"/>
    <xf numFmtId="188" fontId="6" fillId="0" borderId="0" applyFill="0" applyBorder="0" applyAlignment="0"/>
    <xf numFmtId="171" fontId="8" fillId="0" borderId="0" applyFill="0" applyBorder="0" applyAlignment="0"/>
    <xf numFmtId="0" fontId="6" fillId="0" borderId="0" applyFill="0" applyBorder="0" applyAlignment="0"/>
    <xf numFmtId="185" fontId="51" fillId="0" borderId="0" applyFill="0" applyBorder="0" applyAlignment="0"/>
    <xf numFmtId="0" fontId="26" fillId="30" borderId="12" applyNumberFormat="0" applyAlignment="0" applyProtection="0"/>
    <xf numFmtId="0" fontId="28" fillId="31" borderId="13" applyNumberFormat="0" applyAlignment="0" applyProtection="0"/>
    <xf numFmtId="0" fontId="27" fillId="0" borderId="14" applyNumberFormat="0" applyFill="0" applyAlignment="0" applyProtection="0"/>
    <xf numFmtId="0" fontId="10" fillId="32" borderId="3" applyBorder="0">
      <alignment horizontal="centerContinuous"/>
    </xf>
    <xf numFmtId="43" fontId="6" fillId="0" borderId="0" applyFont="0" applyFill="0" applyBorder="0" applyAlignment="0" applyProtection="0"/>
    <xf numFmtId="178" fontId="7" fillId="0" borderId="0"/>
    <xf numFmtId="178" fontId="7" fillId="0" borderId="0"/>
    <xf numFmtId="178" fontId="7" fillId="0" borderId="0"/>
    <xf numFmtId="178" fontId="7" fillId="0" borderId="0"/>
    <xf numFmtId="178" fontId="7" fillId="0" borderId="0"/>
    <xf numFmtId="178" fontId="7" fillId="0" borderId="0"/>
    <xf numFmtId="178" fontId="7" fillId="0" borderId="0"/>
    <xf numFmtId="178" fontId="7" fillId="0" borderId="0"/>
    <xf numFmtId="171"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7"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9" fontId="6" fillId="0" borderId="0"/>
    <xf numFmtId="44" fontId="6" fillId="0" borderId="0" applyFont="0" applyFill="0" applyBorder="0" applyAlignment="0" applyProtection="0"/>
    <xf numFmtId="185" fontId="51"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0" fontId="35" fillId="33" borderId="0">
      <alignment horizontal="centerContinuous"/>
    </xf>
    <xf numFmtId="0" fontId="10" fillId="29" borderId="3" applyBorder="0"/>
    <xf numFmtId="14" fontId="52" fillId="0" borderId="0" applyFill="0" applyBorder="0" applyAlignment="0"/>
    <xf numFmtId="38" fontId="8" fillId="0" borderId="15">
      <alignment vertical="center"/>
    </xf>
    <xf numFmtId="181" fontId="6" fillId="0" borderId="0" applyFont="0" applyFill="0" applyBorder="0" applyAlignment="0" applyProtection="0"/>
    <xf numFmtId="183" fontId="6" fillId="0" borderId="0" applyFont="0" applyFill="0" applyBorder="0" applyAlignment="0" applyProtection="0"/>
    <xf numFmtId="0" fontId="22" fillId="0" borderId="0" applyNumberFormat="0" applyFill="0" applyBorder="0" applyAlignment="0" applyProtection="0"/>
    <xf numFmtId="0" fontId="31" fillId="25" borderId="0" applyNumberFormat="0" applyBorder="0" applyAlignment="0" applyProtection="0"/>
    <xf numFmtId="0" fontId="31" fillId="26" borderId="0" applyNumberFormat="0" applyBorder="0" applyAlignment="0" applyProtection="0"/>
    <xf numFmtId="0" fontId="31" fillId="27" borderId="0" applyNumberFormat="0" applyBorder="0" applyAlignment="0" applyProtection="0"/>
    <xf numFmtId="0" fontId="31" fillId="22" borderId="0" applyNumberFormat="0" applyBorder="0" applyAlignment="0" applyProtection="0"/>
    <xf numFmtId="0" fontId="31" fillId="23" borderId="0" applyNumberFormat="0" applyBorder="0" applyAlignment="0" applyProtection="0"/>
    <xf numFmtId="0" fontId="31" fillId="28" borderId="0" applyNumberFormat="0" applyBorder="0" applyAlignment="0" applyProtection="0"/>
    <xf numFmtId="171" fontId="8" fillId="0" borderId="0" applyFill="0" applyBorder="0" applyAlignment="0"/>
    <xf numFmtId="185" fontId="51" fillId="0" borderId="0" applyFill="0" applyBorder="0" applyAlignment="0"/>
    <xf numFmtId="171" fontId="8" fillId="0" borderId="0" applyFill="0" applyBorder="0" applyAlignment="0"/>
    <xf numFmtId="0" fontId="6" fillId="0" borderId="0" applyFill="0" applyBorder="0" applyAlignment="0"/>
    <xf numFmtId="185" fontId="51" fillId="0" borderId="0" applyFill="0" applyBorder="0" applyAlignment="0"/>
    <xf numFmtId="0" fontId="6" fillId="0" borderId="0"/>
    <xf numFmtId="184" fontId="6" fillId="0" borderId="0" applyFont="0" applyFill="0" applyBorder="0" applyAlignment="0" applyProtection="0"/>
    <xf numFmtId="172" fontId="6" fillId="0" borderId="16" applyNumberFormat="0" applyFont="0" applyFill="0" applyBorder="0" applyAlignment="0"/>
    <xf numFmtId="172" fontId="6" fillId="0" borderId="16" applyNumberFormat="0" applyFont="0" applyFill="0" applyBorder="0" applyAlignment="0"/>
    <xf numFmtId="0" fontId="53" fillId="0" borderId="0">
      <protection locked="0"/>
    </xf>
    <xf numFmtId="0" fontId="53" fillId="0" borderId="0">
      <protection locked="0"/>
    </xf>
    <xf numFmtId="0" fontId="54" fillId="0" borderId="0">
      <protection locked="0"/>
    </xf>
    <xf numFmtId="0" fontId="53" fillId="0" borderId="0">
      <protection locked="0"/>
    </xf>
    <xf numFmtId="0" fontId="53" fillId="0" borderId="0">
      <protection locked="0"/>
    </xf>
    <xf numFmtId="0" fontId="53" fillId="0" borderId="0">
      <protection locked="0"/>
    </xf>
    <xf numFmtId="0" fontId="54" fillId="0" borderId="0">
      <protection locked="0"/>
    </xf>
    <xf numFmtId="0" fontId="55" fillId="0" borderId="0"/>
    <xf numFmtId="38" fontId="56" fillId="0" borderId="0"/>
    <xf numFmtId="38" fontId="16" fillId="32" borderId="0" applyNumberFormat="0" applyBorder="0" applyAlignment="0" applyProtection="0"/>
    <xf numFmtId="0" fontId="13" fillId="0" borderId="17" applyNumberFormat="0" applyAlignment="0" applyProtection="0">
      <alignment horizontal="left" vertical="center"/>
    </xf>
    <xf numFmtId="0" fontId="13" fillId="0" borderId="8">
      <alignment horizontal="left" vertical="center"/>
    </xf>
    <xf numFmtId="14" fontId="11" fillId="34" borderId="18">
      <alignment horizontal="center" vertical="center" wrapText="1"/>
    </xf>
    <xf numFmtId="0" fontId="57" fillId="0" borderId="0" applyNumberFormat="0" applyFill="0" applyBorder="0" applyAlignment="0" applyProtection="0">
      <alignment vertical="top"/>
      <protection locked="0"/>
    </xf>
    <xf numFmtId="0" fontId="24" fillId="12" borderId="0" applyNumberFormat="0" applyBorder="0" applyAlignment="0" applyProtection="0"/>
    <xf numFmtId="10" fontId="16" fillId="35" borderId="2" applyNumberFormat="0" applyBorder="0" applyAlignment="0" applyProtection="0"/>
    <xf numFmtId="0" fontId="6" fillId="0" borderId="0" applyNumberFormat="0" applyFont="0" applyFill="0" applyBorder="0" applyAlignment="0">
      <protection locked="0"/>
    </xf>
    <xf numFmtId="0" fontId="6" fillId="0" borderId="0" applyNumberFormat="0" applyFont="0" applyFill="0" applyBorder="0" applyAlignment="0">
      <protection locked="0"/>
    </xf>
    <xf numFmtId="49" fontId="6" fillId="35" borderId="22" applyBorder="0">
      <alignment horizontal="left"/>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1" fontId="8" fillId="0" borderId="0" applyFill="0" applyBorder="0" applyAlignment="0"/>
    <xf numFmtId="185" fontId="51" fillId="0" borderId="0" applyFill="0" applyBorder="0" applyAlignment="0"/>
    <xf numFmtId="171" fontId="8" fillId="0" borderId="0" applyFill="0" applyBorder="0" applyAlignment="0"/>
    <xf numFmtId="0" fontId="6" fillId="0" borderId="0" applyFill="0" applyBorder="0" applyAlignment="0"/>
    <xf numFmtId="185" fontId="51" fillId="0" borderId="0" applyFill="0" applyBorder="0" applyAlignment="0"/>
    <xf numFmtId="179" fontId="36" fillId="32" borderId="22">
      <alignment horizontal="left"/>
    </xf>
    <xf numFmtId="0" fontId="10" fillId="36" borderId="0"/>
    <xf numFmtId="43" fontId="37"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189" fontId="6" fillId="0" borderId="0" applyFont="0" applyFill="0" applyBorder="0" applyAlignment="0" applyProtection="0"/>
    <xf numFmtId="190" fontId="6" fillId="0" borderId="0" applyFont="0" applyFill="0" applyBorder="0" applyAlignment="0" applyProtection="0"/>
    <xf numFmtId="37" fontId="38" fillId="0" borderId="0"/>
    <xf numFmtId="0" fontId="16" fillId="0" borderId="0"/>
    <xf numFmtId="173" fontId="39"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6" fillId="0" borderId="0"/>
    <xf numFmtId="0" fontId="6" fillId="0" borderId="0"/>
    <xf numFmtId="0" fontId="32" fillId="0" borderId="0"/>
    <xf numFmtId="0" fontId="32" fillId="0" borderId="0"/>
    <xf numFmtId="0" fontId="17" fillId="0" borderId="0"/>
    <xf numFmtId="0" fontId="6" fillId="0" borderId="0"/>
    <xf numFmtId="0" fontId="37" fillId="37" borderId="24" applyNumberFormat="0" applyFont="0" applyAlignment="0" applyProtection="0"/>
    <xf numFmtId="0" fontId="32" fillId="37" borderId="24" applyNumberFormat="0" applyFont="0" applyAlignment="0" applyProtection="0"/>
    <xf numFmtId="0" fontId="32" fillId="37" borderId="24" applyNumberFormat="0" applyFont="0" applyAlignment="0" applyProtection="0"/>
    <xf numFmtId="0" fontId="32" fillId="37" borderId="24" applyNumberFormat="0" applyFont="0" applyAlignment="0" applyProtection="0"/>
    <xf numFmtId="40" fontId="41" fillId="29" borderId="0">
      <alignment horizontal="right"/>
    </xf>
    <xf numFmtId="0" fontId="42" fillId="29" borderId="0">
      <alignment horizontal="right"/>
    </xf>
    <xf numFmtId="0" fontId="43" fillId="29" borderId="10"/>
    <xf numFmtId="0" fontId="43" fillId="0" borderId="0" applyBorder="0">
      <alignment horizontal="centerContinuous"/>
    </xf>
    <xf numFmtId="0" fontId="44" fillId="0" borderId="0" applyBorder="0">
      <alignment horizontal="centerContinuous"/>
    </xf>
    <xf numFmtId="191" fontId="6" fillId="0" borderId="0" applyFont="0" applyFill="0" applyBorder="0" applyAlignment="0" applyProtection="0"/>
    <xf numFmtId="188" fontId="6" fillId="0" borderId="0" applyFont="0" applyFill="0" applyBorder="0" applyAlignment="0" applyProtection="0"/>
    <xf numFmtId="192" fontId="6" fillId="0" borderId="0" applyFont="0" applyFill="0" applyBorder="0" applyAlignment="0" applyProtection="0"/>
    <xf numFmtId="10" fontId="6" fillId="0" borderId="0" applyFont="0" applyFill="0" applyBorder="0" applyAlignment="0" applyProtection="0"/>
    <xf numFmtId="9" fontId="17" fillId="0" borderId="0" applyFont="0" applyFill="0" applyBorder="0" applyAlignment="0" applyProtection="0"/>
    <xf numFmtId="9" fontId="8" fillId="0" borderId="1" applyNumberFormat="0" applyBorder="0"/>
    <xf numFmtId="43" fontId="45" fillId="0" borderId="0">
      <alignment horizontal="center"/>
    </xf>
    <xf numFmtId="9" fontId="6" fillId="0" borderId="0"/>
    <xf numFmtId="13" fontId="6" fillId="0" borderId="0" applyFont="0" applyFill="0" applyProtection="0"/>
    <xf numFmtId="171" fontId="8" fillId="0" borderId="0" applyFill="0" applyBorder="0" applyAlignment="0"/>
    <xf numFmtId="185" fontId="51" fillId="0" borderId="0" applyFill="0" applyBorder="0" applyAlignment="0"/>
    <xf numFmtId="171" fontId="8" fillId="0" borderId="0" applyFill="0" applyBorder="0" applyAlignment="0"/>
    <xf numFmtId="0" fontId="6" fillId="0" borderId="0" applyFill="0" applyBorder="0" applyAlignment="0"/>
    <xf numFmtId="185" fontId="51" fillId="0" borderId="0" applyFill="0" applyBorder="0" applyAlignment="0"/>
    <xf numFmtId="0" fontId="6" fillId="0" borderId="26" applyNumberFormat="0" applyFont="0" applyFill="0" applyAlignment="0"/>
    <xf numFmtId="0" fontId="6" fillId="0" borderId="26"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applyProtection="0"/>
    <xf numFmtId="0" fontId="65" fillId="0" borderId="0"/>
    <xf numFmtId="0" fontId="66" fillId="0" borderId="0"/>
    <xf numFmtId="0" fontId="67" fillId="0" borderId="0"/>
    <xf numFmtId="0" fontId="67" fillId="0" borderId="0"/>
    <xf numFmtId="0" fontId="67" fillId="0" borderId="0"/>
    <xf numFmtId="0" fontId="68" fillId="0" borderId="0"/>
    <xf numFmtId="0" fontId="69" fillId="0" borderId="0"/>
    <xf numFmtId="0" fontId="70" fillId="0" borderId="0"/>
    <xf numFmtId="0" fontId="71" fillId="0" borderId="0"/>
    <xf numFmtId="0" fontId="72" fillId="0" borderId="0"/>
    <xf numFmtId="0" fontId="73" fillId="0" borderId="0"/>
    <xf numFmtId="0" fontId="74" fillId="0" borderId="0"/>
    <xf numFmtId="0" fontId="75" fillId="0" borderId="0"/>
    <xf numFmtId="0" fontId="65" fillId="0" borderId="0"/>
    <xf numFmtId="0" fontId="76" fillId="0" borderId="0"/>
    <xf numFmtId="0" fontId="77" fillId="0" borderId="0"/>
    <xf numFmtId="0" fontId="78" fillId="0" borderId="0"/>
    <xf numFmtId="0" fontId="79" fillId="0" borderId="0"/>
    <xf numFmtId="0" fontId="80" fillId="0" borderId="0"/>
    <xf numFmtId="0" fontId="81" fillId="0" borderId="0"/>
    <xf numFmtId="0" fontId="82" fillId="0" borderId="0"/>
    <xf numFmtId="0" fontId="75" fillId="0" borderId="0"/>
    <xf numFmtId="0" fontId="73" fillId="0" borderId="0"/>
    <xf numFmtId="0" fontId="65" fillId="0" borderId="0"/>
    <xf numFmtId="0" fontId="65" fillId="0" borderId="0"/>
    <xf numFmtId="0" fontId="65" fillId="0" borderId="0"/>
    <xf numFmtId="0" fontId="73" fillId="0" borderId="0"/>
    <xf numFmtId="0" fontId="83" fillId="0" borderId="0"/>
    <xf numFmtId="0" fontId="8" fillId="0" borderId="0" applyNumberFormat="0" applyFont="0" applyFill="0" applyBorder="0" applyAlignment="0" applyProtection="0"/>
    <xf numFmtId="38" fontId="6" fillId="0" borderId="0"/>
    <xf numFmtId="0" fontId="25" fillId="30" borderId="25" applyNumberFormat="0" applyAlignment="0" applyProtection="0"/>
    <xf numFmtId="0" fontId="14" fillId="0" borderId="0"/>
    <xf numFmtId="0" fontId="6" fillId="0" borderId="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Protection="0">
      <alignment horizontal="center"/>
    </xf>
    <xf numFmtId="0" fontId="59" fillId="0" borderId="0" applyNumberFormat="0" applyFill="0" applyBorder="0" applyProtection="0">
      <alignment horizontal="center"/>
    </xf>
    <xf numFmtId="0" fontId="59" fillId="38" borderId="0" applyNumberFormat="0" applyBorder="0" applyAlignment="0" applyProtection="0"/>
    <xf numFmtId="4" fontId="58" fillId="0" borderId="0" applyFill="0" applyBorder="0" applyAlignment="0" applyProtection="0"/>
    <xf numFmtId="4" fontId="60" fillId="0" borderId="0" applyFill="0" applyBorder="0" applyAlignment="0" applyProtection="0"/>
    <xf numFmtId="0" fontId="61" fillId="39" borderId="0" applyNumberFormat="0" applyBorder="0" applyAlignment="0" applyProtection="0"/>
    <xf numFmtId="0" fontId="62" fillId="0" borderId="0" applyNumberFormat="0" applyFill="0" applyBorder="0" applyAlignment="0" applyProtection="0"/>
    <xf numFmtId="0" fontId="63" fillId="0" borderId="0" applyNumberFormat="0" applyFill="0" applyBorder="0" applyAlignment="0" applyProtection="0"/>
    <xf numFmtId="0" fontId="59" fillId="40" borderId="0" applyNumberFormat="0" applyBorder="0" applyAlignment="0" applyProtection="0"/>
    <xf numFmtId="0" fontId="52" fillId="0" borderId="0" applyNumberFormat="0" applyBorder="0" applyAlignment="0"/>
    <xf numFmtId="49" fontId="52" fillId="0" borderId="0" applyFill="0" applyBorder="0" applyAlignment="0"/>
    <xf numFmtId="193" fontId="6" fillId="0" borderId="0" applyFill="0" applyBorder="0" applyAlignment="0"/>
    <xf numFmtId="194" fontId="6" fillId="0" borderId="0" applyFill="0" applyBorder="0" applyAlignment="0"/>
    <xf numFmtId="0" fontId="29" fillId="0" borderId="0" applyNumberFormat="0" applyFill="0" applyBorder="0" applyAlignment="0" applyProtection="0"/>
    <xf numFmtId="0" fontId="30" fillId="0" borderId="0" applyNumberFormat="0" applyFill="0" applyBorder="0" applyAlignment="0" applyProtection="0"/>
    <xf numFmtId="0" fontId="64" fillId="0" borderId="0" applyFill="0" applyBorder="0" applyProtection="0">
      <alignment horizontal="left" vertical="top"/>
    </xf>
    <xf numFmtId="0" fontId="19" fillId="0" borderId="0" applyNumberFormat="0" applyFill="0" applyBorder="0" applyAlignment="0" applyProtection="0"/>
    <xf numFmtId="0" fontId="20" fillId="0" borderId="19" applyNumberFormat="0" applyFill="0" applyAlignment="0" applyProtection="0"/>
    <xf numFmtId="0" fontId="21" fillId="0" borderId="20" applyNumberFormat="0" applyFill="0" applyAlignment="0" applyProtection="0"/>
    <xf numFmtId="0" fontId="22" fillId="0" borderId="21" applyNumberFormat="0" applyFill="0" applyAlignment="0" applyProtection="0"/>
    <xf numFmtId="3" fontId="6" fillId="41" borderId="2" applyNumberFormat="0" applyFont="0" applyFill="0" applyBorder="0" applyAlignment="0" applyProtection="0"/>
    <xf numFmtId="3" fontId="6" fillId="41" borderId="2" applyNumberFormat="0" applyFont="0" applyFill="0" applyBorder="0" applyAlignment="0" applyProtection="0"/>
    <xf numFmtId="180" fontId="6" fillId="0" borderId="0" applyFont="0" applyFill="0" applyBorder="0" applyAlignment="0" applyProtection="0"/>
    <xf numFmtId="182" fontId="6" fillId="0" borderId="0" applyFont="0" applyFill="0" applyBorder="0" applyAlignment="0" applyProtection="0"/>
    <xf numFmtId="43" fontId="46" fillId="0" borderId="0" applyFont="0" applyFill="0" applyBorder="0" applyAlignment="0" applyProtection="0"/>
    <xf numFmtId="0" fontId="2" fillId="0" borderId="0"/>
    <xf numFmtId="9" fontId="6" fillId="0" borderId="0" applyFont="0" applyFill="0" applyBorder="0" applyAlignment="0" applyProtection="0"/>
    <xf numFmtId="43" fontId="2" fillId="0" borderId="0" applyFont="0" applyFill="0" applyBorder="0" applyAlignment="0" applyProtection="0"/>
    <xf numFmtId="0" fontId="8" fillId="0" borderId="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xf numFmtId="0" fontId="11" fillId="0" borderId="0" applyNumberFormat="0" applyFont="0" applyFill="0" applyBorder="0" applyAlignment="0" applyProtection="0"/>
    <xf numFmtId="0" fontId="11" fillId="0" borderId="0" applyNumberFormat="0" applyFont="0" applyFill="0" applyBorder="0" applyAlignment="0"/>
    <xf numFmtId="0" fontId="48" fillId="42" borderId="0">
      <alignment horizontal="left"/>
    </xf>
    <xf numFmtId="0" fontId="18" fillId="42" borderId="0">
      <alignment horizontal="right"/>
    </xf>
    <xf numFmtId="0" fontId="59" fillId="43" borderId="0">
      <alignment horizontal="center"/>
    </xf>
    <xf numFmtId="0" fontId="18" fillId="42" borderId="0">
      <alignment horizontal="right"/>
    </xf>
    <xf numFmtId="0" fontId="85" fillId="43" borderId="0">
      <alignment horizontal="left"/>
    </xf>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38" fontId="16" fillId="32" borderId="0" applyNumberFormat="0" applyBorder="0" applyAlignment="0" applyProtection="0"/>
    <xf numFmtId="0" fontId="9" fillId="0" borderId="0" applyNumberFormat="0" applyFill="0" applyBorder="0" applyAlignment="0" applyProtection="0">
      <alignment vertical="top"/>
      <protection locked="0"/>
    </xf>
    <xf numFmtId="10" fontId="16" fillId="35" borderId="2" applyNumberFormat="0" applyBorder="0" applyAlignment="0" applyProtection="0"/>
    <xf numFmtId="0" fontId="6" fillId="0" borderId="0" applyNumberFormat="0" applyFont="0" applyFill="0" applyBorder="0" applyAlignment="0">
      <protection locked="0"/>
    </xf>
    <xf numFmtId="0" fontId="6" fillId="0" borderId="0" applyNumberFormat="0" applyFont="0" applyFill="0" applyBorder="0" applyAlignment="0">
      <protection locked="0"/>
    </xf>
    <xf numFmtId="0" fontId="6" fillId="0" borderId="0" applyNumberFormat="0" applyFont="0" applyFill="0" applyBorder="0" applyAlignment="0">
      <protection locked="0"/>
    </xf>
    <xf numFmtId="0" fontId="6" fillId="0" borderId="0" applyNumberFormat="0" applyFont="0" applyFill="0" applyBorder="0" applyAlignment="0">
      <protection locked="0"/>
    </xf>
    <xf numFmtId="0" fontId="6" fillId="0" borderId="0" applyNumberFormat="0" applyFont="0" applyFill="0" applyBorder="0" applyAlignment="0">
      <protection locked="0"/>
    </xf>
    <xf numFmtId="0" fontId="6" fillId="0" borderId="23" applyNumberFormat="0" applyFont="0" applyFill="0" applyBorder="0" applyAlignment="0">
      <protection locked="0"/>
    </xf>
    <xf numFmtId="0" fontId="6" fillId="0" borderId="23" applyNumberFormat="0" applyFont="0" applyFill="0" applyBorder="0" applyAlignment="0">
      <protection locked="0"/>
    </xf>
    <xf numFmtId="0" fontId="6" fillId="0" borderId="23" applyNumberFormat="0" applyFont="0" applyFill="0" applyBorder="0" applyAlignment="0">
      <protection locked="0"/>
    </xf>
    <xf numFmtId="0" fontId="6" fillId="0" borderId="23" applyNumberFormat="0" applyFont="0" applyFill="0" applyBorder="0" applyAlignment="0">
      <protection locked="0"/>
    </xf>
    <xf numFmtId="0" fontId="6" fillId="0" borderId="23" applyNumberFormat="0" applyFont="0" applyFill="0" applyBorder="0" applyAlignment="0">
      <protection locked="0"/>
    </xf>
    <xf numFmtId="0" fontId="6" fillId="0" borderId="23" applyNumberFormat="0" applyFont="0" applyFill="0" applyBorder="0" applyAlignment="0">
      <protection locked="0"/>
    </xf>
    <xf numFmtId="0" fontId="6" fillId="0" borderId="23" applyNumberFormat="0" applyFont="0" applyFill="0" applyBorder="0" applyAlignment="0">
      <protection locked="0"/>
    </xf>
    <xf numFmtId="0" fontId="6" fillId="0" borderId="23" applyNumberFormat="0" applyFont="0" applyFill="0" applyBorder="0" applyAlignment="0">
      <protection locked="0"/>
    </xf>
    <xf numFmtId="0" fontId="6" fillId="0" borderId="23" applyNumberFormat="0" applyFont="0" applyFill="0" applyBorder="0" applyAlignment="0">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0" fontId="48" fillId="42" borderId="0">
      <alignment horizontal="left"/>
    </xf>
    <xf numFmtId="0" fontId="86" fillId="43" borderId="0">
      <alignment horizontal="left"/>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Alignment="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xf numFmtId="0" fontId="86" fillId="44" borderId="0">
      <alignment horizontal="center"/>
    </xf>
    <xf numFmtId="49" fontId="36" fillId="43" borderId="0">
      <alignment horizontal="center"/>
    </xf>
    <xf numFmtId="0" fontId="18" fillId="42" borderId="0">
      <alignment horizontal="center"/>
    </xf>
    <xf numFmtId="0" fontId="18" fillId="42" borderId="0">
      <alignment horizontal="centerContinuous"/>
    </xf>
    <xf numFmtId="0" fontId="58" fillId="43" borderId="0">
      <alignment horizontal="left"/>
    </xf>
    <xf numFmtId="49" fontId="58" fillId="43" borderId="0">
      <alignment horizontal="center"/>
    </xf>
    <xf numFmtId="0" fontId="48" fillId="42" borderId="0">
      <alignment horizontal="left"/>
    </xf>
    <xf numFmtId="49" fontId="58" fillId="43" borderId="0">
      <alignment horizontal="left"/>
    </xf>
    <xf numFmtId="0" fontId="48" fillId="42" borderId="0">
      <alignment horizontal="centerContinuous"/>
    </xf>
    <xf numFmtId="0" fontId="48" fillId="42" borderId="0">
      <alignment horizontal="right"/>
    </xf>
    <xf numFmtId="49" fontId="86" fillId="43" borderId="0">
      <alignment horizontal="left"/>
    </xf>
    <xf numFmtId="0" fontId="18" fillId="42" borderId="0">
      <alignment horizontal="right"/>
    </xf>
    <xf numFmtId="0" fontId="58" fillId="16" borderId="0">
      <alignment horizontal="center"/>
    </xf>
    <xf numFmtId="0" fontId="87" fillId="16" borderId="0">
      <alignment horizontal="center"/>
    </xf>
    <xf numFmtId="0" fontId="88" fillId="43" borderId="0">
      <alignment horizontal="center"/>
    </xf>
    <xf numFmtId="3" fontId="6" fillId="41" borderId="2" applyNumberFormat="0" applyFont="0" applyFill="0" applyBorder="0" applyAlignment="0" applyProtection="0"/>
    <xf numFmtId="3" fontId="6" fillId="41" borderId="2" applyNumberFormat="0" applyFont="0" applyFill="0" applyBorder="0" applyAlignment="0" applyProtection="0"/>
    <xf numFmtId="3" fontId="6" fillId="41" borderId="2" applyNumberFormat="0" applyFont="0" applyFill="0" applyBorder="0" applyAlignment="0" applyProtection="0"/>
    <xf numFmtId="0" fontId="6" fillId="0" borderId="0"/>
    <xf numFmtId="0" fontId="32" fillId="45" borderId="0" applyNumberFormat="0" applyBorder="0" applyAlignment="0" applyProtection="0"/>
    <xf numFmtId="0" fontId="32" fillId="16" borderId="0" applyNumberFormat="0" applyBorder="0" applyAlignment="0" applyProtection="0"/>
    <xf numFmtId="0" fontId="32" fillId="37" borderId="0" applyNumberFormat="0" applyBorder="0" applyAlignment="0" applyProtection="0"/>
    <xf numFmtId="0" fontId="32" fillId="45" borderId="0" applyNumberFormat="0" applyBorder="0" applyAlignment="0" applyProtection="0"/>
    <xf numFmtId="0" fontId="32" fillId="15" borderId="0" applyNumberFormat="0" applyBorder="0" applyAlignment="0" applyProtection="0"/>
    <xf numFmtId="0" fontId="32" fillId="16" borderId="0" applyNumberFormat="0" applyBorder="0" applyAlignment="0" applyProtection="0"/>
    <xf numFmtId="0" fontId="32" fillId="30" borderId="0" applyNumberFormat="0" applyBorder="0" applyAlignment="0" applyProtection="0"/>
    <xf numFmtId="0" fontId="32" fillId="18" borderId="0" applyNumberFormat="0" applyBorder="0" applyAlignment="0" applyProtection="0"/>
    <xf numFmtId="0" fontId="32" fillId="44" borderId="0" applyNumberFormat="0" applyBorder="0" applyAlignment="0" applyProtection="0"/>
    <xf numFmtId="0" fontId="32" fillId="30" borderId="0" applyNumberFormat="0" applyBorder="0" applyAlignment="0" applyProtection="0"/>
    <xf numFmtId="0" fontId="32" fillId="17" borderId="0" applyNumberFormat="0" applyBorder="0" applyAlignment="0" applyProtection="0"/>
    <xf numFmtId="0" fontId="32" fillId="16" borderId="0" applyNumberFormat="0" applyBorder="0" applyAlignment="0" applyProtection="0"/>
    <xf numFmtId="0" fontId="31" fillId="23" borderId="0" applyNumberFormat="0" applyBorder="0" applyAlignment="0" applyProtection="0"/>
    <xf numFmtId="0" fontId="31" fillId="18" borderId="0" applyNumberFormat="0" applyBorder="0" applyAlignment="0" applyProtection="0"/>
    <xf numFmtId="0" fontId="31" fillId="44" borderId="0" applyNumberFormat="0" applyBorder="0" applyAlignment="0" applyProtection="0"/>
    <xf numFmtId="0" fontId="31" fillId="30" borderId="0" applyNumberFormat="0" applyBorder="0" applyAlignment="0" applyProtection="0"/>
    <xf numFmtId="0" fontId="31" fillId="23" borderId="0" applyNumberFormat="0" applyBorder="0" applyAlignment="0" applyProtection="0"/>
    <xf numFmtId="0" fontId="31" fillId="16" borderId="0" applyNumberFormat="0" applyBorder="0" applyAlignment="0" applyProtection="0"/>
    <xf numFmtId="0" fontId="31" fillId="23" borderId="0" applyNumberFormat="0" applyBorder="0" applyAlignment="0" applyProtection="0"/>
    <xf numFmtId="0" fontId="31" fillId="26" borderId="0" applyNumberFormat="0" applyBorder="0" applyAlignment="0" applyProtection="0"/>
    <xf numFmtId="0" fontId="31" fillId="27" borderId="0" applyNumberFormat="0" applyBorder="0" applyAlignment="0" applyProtection="0"/>
    <xf numFmtId="0" fontId="31" fillId="46" borderId="0" applyNumberFormat="0" applyBorder="0" applyAlignment="0" applyProtection="0"/>
    <xf numFmtId="0" fontId="31" fillId="23" borderId="0" applyNumberFormat="0" applyBorder="0" applyAlignment="0" applyProtection="0"/>
    <xf numFmtId="0" fontId="31" fillId="28" borderId="0" applyNumberFormat="0" applyBorder="0" applyAlignment="0" applyProtection="0"/>
    <xf numFmtId="0" fontId="24" fillId="12" borderId="0" applyNumberFormat="0" applyBorder="0" applyAlignment="0" applyProtection="0"/>
    <xf numFmtId="0" fontId="26" fillId="43" borderId="12" applyNumberFormat="0" applyAlignment="0" applyProtection="0"/>
    <xf numFmtId="0" fontId="28" fillId="31" borderId="29" applyNumberFormat="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30" fillId="0" borderId="0" applyNumberFormat="0" applyFill="0" applyBorder="0" applyAlignment="0" applyProtection="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0" fontId="23" fillId="13" borderId="0" applyNumberFormat="0" applyBorder="0" applyAlignment="0" applyProtection="0"/>
    <xf numFmtId="0" fontId="89" fillId="0" borderId="30" applyNumberFormat="0" applyFill="0" applyAlignment="0" applyProtection="0"/>
    <xf numFmtId="0" fontId="90" fillId="0" borderId="20" applyNumberFormat="0" applyFill="0" applyAlignment="0" applyProtection="0"/>
    <xf numFmtId="0" fontId="91" fillId="0" borderId="31" applyNumberFormat="0" applyFill="0" applyAlignment="0" applyProtection="0"/>
    <xf numFmtId="0" fontId="91" fillId="0" borderId="0" applyNumberFormat="0" applyFill="0" applyBorder="0" applyAlignment="0" applyProtection="0"/>
    <xf numFmtId="0" fontId="6" fillId="0" borderId="0"/>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6" fillId="0" borderId="0" applyNumberFormat="0" applyFont="0" applyFill="0" applyBorder="0" applyAlignment="0">
      <protection locked="0"/>
    </xf>
    <xf numFmtId="0" fontId="6" fillId="0" borderId="0" applyNumberFormat="0" applyFont="0" applyFill="0" applyBorder="0" applyAlignment="0">
      <protection locked="0"/>
    </xf>
    <xf numFmtId="0" fontId="6" fillId="0" borderId="0" applyNumberFormat="0" applyFont="0" applyFill="0" applyBorder="0" applyAlignment="0">
      <protection locked="0"/>
    </xf>
    <xf numFmtId="0" fontId="6" fillId="0" borderId="0" applyNumberFormat="0" applyFont="0" applyFill="0" applyBorder="0" applyAlignment="0">
      <protection locked="0"/>
    </xf>
    <xf numFmtId="0" fontId="6" fillId="0" borderId="0" applyNumberFormat="0" applyFont="0" applyFill="0" applyBorder="0" applyAlignment="0">
      <protection locked="0"/>
    </xf>
    <xf numFmtId="0" fontId="6" fillId="0" borderId="0" applyNumberFormat="0" applyFont="0" applyFill="0" applyBorder="0" applyAlignment="0">
      <protection locked="0"/>
    </xf>
    <xf numFmtId="0" fontId="6" fillId="0" borderId="23" applyNumberFormat="0" applyFont="0" applyFill="0" applyBorder="0" applyAlignment="0">
      <protection locked="0"/>
    </xf>
    <xf numFmtId="49" fontId="6" fillId="35" borderId="22" applyBorder="0">
      <alignment horizontal="left"/>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0" fontId="27" fillId="0" borderId="14" applyNumberFormat="0" applyFill="0" applyAlignment="0" applyProtection="0"/>
    <xf numFmtId="0" fontId="92" fillId="44" borderId="0" applyNumberFormat="0" applyBorder="0" applyAlignment="0" applyProtection="0"/>
    <xf numFmtId="0" fontId="93" fillId="0" borderId="0"/>
    <xf numFmtId="0" fontId="6" fillId="37" borderId="24" applyNumberFormat="0" applyFont="0" applyAlignment="0" applyProtection="0"/>
    <xf numFmtId="0" fontId="94" fillId="43" borderId="5"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0" fontId="95" fillId="0" borderId="0" applyNumberFormat="0" applyFill="0" applyBorder="0" applyAlignment="0" applyProtection="0"/>
    <xf numFmtId="0" fontId="94" fillId="0" borderId="32" applyNumberFormat="0" applyFill="0" applyAlignment="0" applyProtection="0"/>
    <xf numFmtId="0" fontId="29" fillId="0" borderId="0" applyNumberFormat="0" applyFill="0" applyBorder="0" applyAlignment="0" applyProtection="0"/>
    <xf numFmtId="43" fontId="6" fillId="0" borderId="0" applyFont="0" applyFill="0" applyBorder="0" applyAlignment="0" applyProtection="0"/>
    <xf numFmtId="0" fontId="6" fillId="0" borderId="0"/>
    <xf numFmtId="0" fontId="6" fillId="0" borderId="0" applyNumberFormat="0" applyFont="0" applyFill="0" applyBorder="0" applyAlignment="0">
      <protection locked="0"/>
    </xf>
    <xf numFmtId="0" fontId="6" fillId="0" borderId="0" applyNumberFormat="0" applyFont="0" applyFill="0" applyBorder="0" applyAlignment="0">
      <protection locked="0"/>
    </xf>
    <xf numFmtId="43" fontId="6" fillId="0" borderId="0" applyFont="0" applyFill="0" applyBorder="0" applyAlignment="0" applyProtection="0"/>
    <xf numFmtId="43" fontId="6" fillId="0" borderId="0" applyFont="0" applyFill="0" applyBorder="0" applyAlignment="0" applyProtection="0"/>
    <xf numFmtId="0" fontId="6" fillId="0" borderId="0" applyNumberFormat="0" applyFont="0" applyFill="0" applyBorder="0" applyAlignment="0">
      <protection locked="0"/>
    </xf>
    <xf numFmtId="0" fontId="6" fillId="0" borderId="0" applyNumberFormat="0" applyFont="0" applyFill="0" applyBorder="0" applyAlignment="0">
      <protection locked="0"/>
    </xf>
    <xf numFmtId="0" fontId="6" fillId="0" borderId="0"/>
    <xf numFmtId="43" fontId="6" fillId="0" borderId="0" applyFont="0" applyFill="0" applyBorder="0" applyAlignment="0" applyProtection="0"/>
    <xf numFmtId="0" fontId="6" fillId="0" borderId="0"/>
    <xf numFmtId="0" fontId="2" fillId="0" borderId="0"/>
    <xf numFmtId="0" fontId="2" fillId="0" borderId="0"/>
    <xf numFmtId="43" fontId="2" fillId="0" borderId="0" applyFont="0" applyFill="0" applyBorder="0" applyAlignment="0" applyProtection="0"/>
    <xf numFmtId="0" fontId="1" fillId="0" borderId="0" applyNumberFormat="0" applyFill="0" applyBorder="0" applyAlignment="0" applyProtection="0"/>
    <xf numFmtId="0" fontId="2" fillId="0" borderId="0"/>
    <xf numFmtId="43" fontId="2" fillId="0" borderId="0" applyFont="0" applyFill="0" applyBorder="0" applyAlignment="0" applyProtection="0"/>
    <xf numFmtId="0" fontId="4" fillId="10" borderId="11" applyNumberFormat="0" applyAlignment="0" applyProtection="0"/>
    <xf numFmtId="0" fontId="2" fillId="0" borderId="0"/>
    <xf numFmtId="0" fontId="96" fillId="0" borderId="0"/>
    <xf numFmtId="43" fontId="2" fillId="0" borderId="0" applyFont="0" applyFill="0" applyBorder="0" applyAlignment="0" applyProtection="0"/>
    <xf numFmtId="40" fontId="96" fillId="0" borderId="0" applyFont="0" applyFill="0" applyBorder="0" applyAlignment="0" applyProtection="0"/>
    <xf numFmtId="0" fontId="6" fillId="0" borderId="0"/>
    <xf numFmtId="0" fontId="97" fillId="0" borderId="0" applyNumberFormat="0"/>
    <xf numFmtId="0" fontId="6" fillId="0" borderId="0"/>
    <xf numFmtId="0" fontId="6" fillId="0" borderId="0"/>
    <xf numFmtId="0" fontId="6" fillId="0" borderId="0"/>
    <xf numFmtId="0" fontId="6"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195" fontId="6" fillId="0" borderId="0" applyFont="0" applyFill="0" applyBorder="0" applyAlignment="0" applyProtection="0"/>
    <xf numFmtId="40" fontId="8" fillId="0" borderId="0" applyFont="0" applyFill="0" applyBorder="0" applyAlignment="0" applyProtection="0"/>
    <xf numFmtId="43" fontId="6" fillId="0" borderId="0" applyFont="0" applyFill="0" applyBorder="0" applyAlignment="0" applyProtection="0"/>
    <xf numFmtId="0" fontId="98" fillId="0" borderId="0">
      <alignment horizontal="center"/>
    </xf>
    <xf numFmtId="168" fontId="96" fillId="0" borderId="0" applyFont="0" applyFill="0" applyBorder="0" applyAlignment="0" applyProtection="0"/>
    <xf numFmtId="0" fontId="6" fillId="0" borderId="0"/>
    <xf numFmtId="0" fontId="6" fillId="0" borderId="0"/>
    <xf numFmtId="0" fontId="2" fillId="0" borderId="0"/>
    <xf numFmtId="0" fontId="6" fillId="0" borderId="0"/>
    <xf numFmtId="0" fontId="2" fillId="0" borderId="0"/>
    <xf numFmtId="0" fontId="2" fillId="0" borderId="0"/>
    <xf numFmtId="0" fontId="2" fillId="0" borderId="0"/>
    <xf numFmtId="0" fontId="2" fillId="0" borderId="0"/>
    <xf numFmtId="196" fontId="99" fillId="0" borderId="0"/>
    <xf numFmtId="196" fontId="99" fillId="0" borderId="0"/>
    <xf numFmtId="196" fontId="99" fillId="0" borderId="0"/>
    <xf numFmtId="196" fontId="99" fillId="0" borderId="0"/>
    <xf numFmtId="196" fontId="99" fillId="0" borderId="0"/>
    <xf numFmtId="196" fontId="99" fillId="0" borderId="0"/>
    <xf numFmtId="196" fontId="99" fillId="0" borderId="0"/>
    <xf numFmtId="196" fontId="99" fillId="0" borderId="0"/>
    <xf numFmtId="196" fontId="99" fillId="0" borderId="0"/>
    <xf numFmtId="196" fontId="99" fillId="0" borderId="0"/>
    <xf numFmtId="196" fontId="99" fillId="0" borderId="0"/>
    <xf numFmtId="196" fontId="99" fillId="0" borderId="0"/>
    <xf numFmtId="196" fontId="99" fillId="0" borderId="0"/>
    <xf numFmtId="196" fontId="99" fillId="0" borderId="0"/>
    <xf numFmtId="0" fontId="2" fillId="0" borderId="0"/>
    <xf numFmtId="0" fontId="2" fillId="0" borderId="0"/>
    <xf numFmtId="9" fontId="100" fillId="0" borderId="0" applyFont="0" applyFill="0" applyBorder="0" applyAlignment="0" applyProtection="0"/>
    <xf numFmtId="0" fontId="101" fillId="0" borderId="0" applyNumberFormat="0" applyFill="0" applyBorder="0" applyAlignment="0" applyProtection="0">
      <alignment vertical="top"/>
      <protection locked="0"/>
    </xf>
    <xf numFmtId="0" fontId="16" fillId="0" borderId="0"/>
    <xf numFmtId="0" fontId="8"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0" fontId="2" fillId="0" borderId="0"/>
    <xf numFmtId="0" fontId="16" fillId="0" borderId="0"/>
    <xf numFmtId="198" fontId="102" fillId="0" borderId="0">
      <alignment horizontal="right"/>
      <protection locked="0"/>
    </xf>
    <xf numFmtId="199" fontId="102" fillId="0" borderId="0">
      <alignment horizontal="right"/>
      <protection locked="0"/>
    </xf>
    <xf numFmtId="200" fontId="102" fillId="0" borderId="0">
      <alignment horizontal="right"/>
      <protection locked="0"/>
    </xf>
    <xf numFmtId="201" fontId="102" fillId="0" borderId="0">
      <alignment horizontal="right"/>
      <protection locked="0"/>
    </xf>
    <xf numFmtId="202" fontId="6" fillId="0" borderId="0" applyFont="0" applyFill="0" applyBorder="0" applyAlignment="0" applyProtection="0"/>
    <xf numFmtId="203" fontId="6" fillId="0" borderId="0" applyFont="0" applyFill="0" applyBorder="0" applyAlignment="0" applyProtection="0"/>
    <xf numFmtId="204" fontId="6" fillId="0" borderId="0" applyFont="0" applyFill="0" applyBorder="0" applyAlignment="0" applyProtection="0"/>
    <xf numFmtId="205" fontId="6" fillId="0" borderId="0" applyFont="0" applyFill="0" applyBorder="0" applyAlignment="0" applyProtection="0"/>
    <xf numFmtId="206" fontId="6" fillId="0" borderId="0" applyFont="0" applyFill="0" applyBorder="0" applyAlignment="0" applyProtection="0"/>
    <xf numFmtId="207" fontId="6" fillId="0" borderId="0" applyFont="0" applyFill="0" applyBorder="0" applyAlignment="0" applyProtection="0"/>
    <xf numFmtId="0" fontId="103" fillId="0" borderId="0" applyNumberFormat="0" applyFill="0" applyBorder="0" applyAlignment="0" applyProtection="0"/>
    <xf numFmtId="0" fontId="6" fillId="44" borderId="0" applyNumberFormat="0" applyFont="0" applyAlignment="0" applyProtection="0"/>
    <xf numFmtId="208" fontId="6" fillId="0" borderId="0" applyFont="0" applyFill="0" applyBorder="0" applyAlignment="0" applyProtection="0"/>
    <xf numFmtId="209" fontId="6" fillId="0" borderId="0" applyFont="0" applyFill="0" applyBorder="0" applyProtection="0">
      <alignment horizontal="right"/>
    </xf>
    <xf numFmtId="0" fontId="104" fillId="0" borderId="0" applyNumberFormat="0" applyFill="0" applyBorder="0" applyProtection="0">
      <alignment vertical="top"/>
    </xf>
    <xf numFmtId="0" fontId="105" fillId="0" borderId="33" applyNumberFormat="0" applyFill="0" applyAlignment="0" applyProtection="0"/>
    <xf numFmtId="0" fontId="106" fillId="0" borderId="34" applyNumberFormat="0" applyFill="0" applyProtection="0">
      <alignment horizontal="center"/>
    </xf>
    <xf numFmtId="0" fontId="106" fillId="0" borderId="0" applyNumberFormat="0" applyFill="0" applyBorder="0" applyProtection="0">
      <alignment horizontal="left"/>
    </xf>
    <xf numFmtId="0" fontId="107" fillId="0" borderId="0" applyNumberFormat="0" applyFill="0" applyBorder="0" applyProtection="0">
      <alignment horizontal="centerContinuous"/>
    </xf>
    <xf numFmtId="210" fontId="102" fillId="0" borderId="0">
      <alignment horizontal="right"/>
      <protection locked="0"/>
    </xf>
    <xf numFmtId="211" fontId="102" fillId="0" borderId="0">
      <alignment horizontal="right"/>
      <protection locked="0"/>
    </xf>
    <xf numFmtId="212" fontId="102" fillId="0" borderId="0">
      <alignment horizontal="right"/>
      <protection locked="0"/>
    </xf>
    <xf numFmtId="41" fontId="51" fillId="0" borderId="0"/>
    <xf numFmtId="213" fontId="51" fillId="0" borderId="0"/>
    <xf numFmtId="0" fontId="108" fillId="0" borderId="0">
      <alignment horizontal="center" wrapText="1"/>
      <protection locked="0"/>
    </xf>
    <xf numFmtId="214" fontId="109" fillId="0" borderId="0">
      <alignment horizontal="center"/>
    </xf>
    <xf numFmtId="0" fontId="11" fillId="0" borderId="0" applyNumberFormat="0" applyFont="0" applyFill="0" applyBorder="0" applyAlignment="0"/>
    <xf numFmtId="0" fontId="47" fillId="0" borderId="0" applyNumberFormat="0" applyFill="0" applyBorder="0" applyProtection="0">
      <alignment wrapText="1"/>
    </xf>
    <xf numFmtId="0" fontId="13" fillId="0" borderId="0" applyNumberFormat="0" applyFill="0" applyBorder="0" applyProtection="0">
      <alignment wrapText="1"/>
    </xf>
    <xf numFmtId="0" fontId="110" fillId="0" borderId="0" applyNumberFormat="0" applyFill="0" applyBorder="0" applyProtection="0">
      <alignment horizontal="center" wrapText="1"/>
    </xf>
    <xf numFmtId="178" fontId="7" fillId="0" borderId="0"/>
    <xf numFmtId="178" fontId="7" fillId="0" borderId="0"/>
    <xf numFmtId="178" fontId="7" fillId="0" borderId="0"/>
    <xf numFmtId="178" fontId="7" fillId="0" borderId="0"/>
    <xf numFmtId="178" fontId="7" fillId="0" borderId="0"/>
    <xf numFmtId="178" fontId="7" fillId="0" borderId="0"/>
    <xf numFmtId="178" fontId="7" fillId="0" borderId="0"/>
    <xf numFmtId="178" fontId="7" fillId="0" borderId="0"/>
    <xf numFmtId="41" fontId="6" fillId="0" borderId="0" applyFont="0" applyFill="0" applyBorder="0" applyAlignment="0" applyProtection="0"/>
    <xf numFmtId="41" fontId="6" fillId="0" borderId="0" applyFont="0" applyFill="0" applyBorder="0" applyAlignment="0" applyProtection="0"/>
    <xf numFmtId="3" fontId="12" fillId="0" borderId="0" applyFont="0" applyFill="0" applyBorder="0" applyAlignment="0" applyProtection="0"/>
    <xf numFmtId="0" fontId="111" fillId="0" borderId="0"/>
    <xf numFmtId="0" fontId="111" fillId="0" borderId="0"/>
    <xf numFmtId="0" fontId="112" fillId="0" borderId="0" applyNumberFormat="0" applyAlignment="0">
      <alignment horizontal="left"/>
    </xf>
    <xf numFmtId="0" fontId="49" fillId="0" borderId="0" applyNumberFormat="0" applyAlignment="0"/>
    <xf numFmtId="0" fontId="111" fillId="0" borderId="0"/>
    <xf numFmtId="215" fontId="12" fillId="0" borderId="0" applyFont="0" applyFill="0" applyBorder="0" applyAlignment="0" applyProtection="0"/>
    <xf numFmtId="0" fontId="12" fillId="0" borderId="0" applyFont="0" applyFill="0" applyBorder="0" applyAlignment="0" applyProtection="0"/>
    <xf numFmtId="0" fontId="113" fillId="0" borderId="0" applyNumberFormat="0" applyAlignment="0">
      <alignment horizontal="left"/>
    </xf>
    <xf numFmtId="2" fontId="12" fillId="0" borderId="0" applyFont="0" applyFill="0" applyBorder="0" applyAlignment="0" applyProtection="0"/>
    <xf numFmtId="216" fontId="102" fillId="0" borderId="0">
      <alignment horizontal="right"/>
      <protection locked="0"/>
    </xf>
    <xf numFmtId="0" fontId="16" fillId="0" borderId="0" applyNumberFormat="0" applyFill="0" applyBorder="0" applyProtection="0">
      <alignment wrapText="1"/>
    </xf>
    <xf numFmtId="0" fontId="12" fillId="0" borderId="0" applyNumberFormat="0" applyFill="0" applyBorder="0" applyProtection="0">
      <alignment wrapText="1"/>
    </xf>
    <xf numFmtId="0" fontId="16" fillId="0" borderId="0" applyNumberFormat="0" applyFont="0" applyFill="0" applyBorder="0" applyAlignment="0" applyProtection="0"/>
    <xf numFmtId="0" fontId="9" fillId="0" borderId="0" applyNumberFormat="0" applyFill="0" applyBorder="0" applyAlignment="0" applyProtection="0">
      <alignment vertical="top"/>
      <protection locked="0"/>
    </xf>
    <xf numFmtId="0" fontId="114" fillId="0" borderId="0" applyNumberFormat="0" applyFill="0" applyBorder="0" applyAlignment="0" applyProtection="0">
      <alignment vertical="top"/>
      <protection locked="0"/>
    </xf>
    <xf numFmtId="0" fontId="115" fillId="0" borderId="0" applyNumberFormat="0" applyFill="0" applyBorder="0" applyAlignment="0" applyProtection="0">
      <alignment vertical="top"/>
      <protection locked="0"/>
    </xf>
    <xf numFmtId="0" fontId="49" fillId="0" borderId="0"/>
    <xf numFmtId="217" fontId="40" fillId="47" borderId="0"/>
    <xf numFmtId="0" fontId="16" fillId="0" borderId="0" applyNumberFormat="0" applyFill="0" applyBorder="0" applyProtection="0">
      <alignment horizontal="left"/>
    </xf>
    <xf numFmtId="2" fontId="116" fillId="0" borderId="2"/>
    <xf numFmtId="217" fontId="117" fillId="42" borderId="0"/>
    <xf numFmtId="170" fontId="10" fillId="0" borderId="0">
      <alignment horizontal="justify"/>
    </xf>
    <xf numFmtId="218" fontId="118" fillId="0" borderId="0">
      <protection locked="0"/>
    </xf>
    <xf numFmtId="219" fontId="118" fillId="0" borderId="0" applyFont="0" applyProtection="0">
      <protection locked="0"/>
    </xf>
    <xf numFmtId="175" fontId="6" fillId="0" borderId="0" applyFont="0" applyFill="0" applyBorder="0" applyAlignment="0" applyProtection="0"/>
    <xf numFmtId="177" fontId="6" fillId="0" borderId="0" applyFont="0" applyFill="0" applyBorder="0" applyAlignment="0" applyProtection="0"/>
    <xf numFmtId="174" fontId="6" fillId="0" borderId="0" applyFont="0" applyFill="0" applyBorder="0" applyAlignment="0" applyProtection="0"/>
    <xf numFmtId="176" fontId="6" fillId="0" borderId="0" applyFont="0" applyFill="0" applyBorder="0" applyAlignment="0" applyProtection="0"/>
    <xf numFmtId="0" fontId="16" fillId="0" borderId="0"/>
    <xf numFmtId="220" fontId="16" fillId="0" borderId="0" applyFill="0" applyBorder="0" applyProtection="0">
      <alignment horizontal="right" wrapText="1"/>
    </xf>
    <xf numFmtId="220" fontId="47" fillId="0" borderId="0" applyFill="0" applyBorder="0" applyProtection="0">
      <alignment horizontal="right" wrapText="1"/>
    </xf>
    <xf numFmtId="221" fontId="16" fillId="0" borderId="0" applyFill="0" applyBorder="0" applyProtection="0">
      <alignment horizontal="right" wrapText="1"/>
    </xf>
    <xf numFmtId="221" fontId="47" fillId="0" borderId="0" applyFill="0" applyBorder="0" applyProtection="0">
      <alignment horizontal="right" wrapText="1"/>
    </xf>
    <xf numFmtId="220" fontId="16" fillId="0" borderId="0" applyFill="0" applyBorder="0" applyProtection="0">
      <alignment horizontal="right" wrapText="1"/>
    </xf>
    <xf numFmtId="220" fontId="47" fillId="0" borderId="0" applyFill="0" applyBorder="0" applyProtection="0">
      <alignment horizontal="right" wrapText="1"/>
    </xf>
    <xf numFmtId="222" fontId="16" fillId="0" borderId="0" applyFill="0" applyBorder="0" applyProtection="0">
      <alignment horizontal="right" wrapText="1"/>
    </xf>
    <xf numFmtId="222" fontId="47" fillId="0" borderId="0" applyFill="0" applyBorder="0" applyProtection="0">
      <alignment horizontal="right" wrapText="1"/>
    </xf>
    <xf numFmtId="43" fontId="6" fillId="0" borderId="0" applyFont="0" applyFill="0" applyBorder="0" applyAlignment="0" applyProtection="0"/>
    <xf numFmtId="41" fontId="6" fillId="0" borderId="0" applyFont="0" applyFill="0" applyBorder="0" applyAlignment="0" applyProtection="0"/>
    <xf numFmtId="0" fontId="43" fillId="29" borderId="10"/>
    <xf numFmtId="0" fontId="86" fillId="29" borderId="10"/>
    <xf numFmtId="49" fontId="119" fillId="0" borderId="4" applyFill="0" applyProtection="0">
      <alignment vertical="center"/>
    </xf>
    <xf numFmtId="14" fontId="108" fillId="0" borderId="0">
      <alignment horizontal="center" wrapText="1"/>
      <protection locked="0"/>
    </xf>
    <xf numFmtId="0" fontId="111" fillId="0" borderId="0"/>
    <xf numFmtId="43" fontId="45" fillId="0" borderId="0">
      <alignment horizontal="center"/>
    </xf>
    <xf numFmtId="0" fontId="120" fillId="0" borderId="0" applyFont="0"/>
    <xf numFmtId="167" fontId="102" fillId="0" borderId="0"/>
    <xf numFmtId="0" fontId="8" fillId="0" borderId="0" applyNumberFormat="0" applyFont="0" applyFill="0" applyBorder="0" applyAlignment="0" applyProtection="0">
      <alignment horizontal="left"/>
    </xf>
    <xf numFmtId="0" fontId="121" fillId="48" borderId="6"/>
    <xf numFmtId="223" fontId="122" fillId="0" borderId="0" applyNumberFormat="0" applyFill="0" applyBorder="0" applyAlignment="0" applyProtection="0">
      <alignment horizontal="left"/>
    </xf>
    <xf numFmtId="0" fontId="8" fillId="0" borderId="0" applyNumberFormat="0" applyFont="0" applyFill="0" applyBorder="0" applyAlignment="0" applyProtection="0"/>
    <xf numFmtId="38" fontId="6" fillId="0" borderId="0"/>
    <xf numFmtId="15" fontId="6" fillId="0" borderId="0"/>
    <xf numFmtId="0" fontId="6" fillId="0" borderId="0"/>
    <xf numFmtId="15" fontId="6" fillId="0" borderId="0"/>
    <xf numFmtId="49" fontId="6" fillId="0" borderId="0"/>
    <xf numFmtId="224" fontId="6" fillId="0" borderId="0">
      <alignment horizontal="left" vertical="top" wrapText="1"/>
      <protection locked="0"/>
    </xf>
    <xf numFmtId="2" fontId="11" fillId="0" borderId="28"/>
    <xf numFmtId="0" fontId="64" fillId="0" borderId="35" applyBorder="0" applyAlignment="0">
      <alignment horizontal="center"/>
    </xf>
    <xf numFmtId="0" fontId="123" fillId="0" borderId="35" applyBorder="0" applyAlignment="0">
      <alignment horizontal="center"/>
    </xf>
    <xf numFmtId="4" fontId="60" fillId="0" borderId="0" applyFill="0" applyBorder="0" applyProtection="0">
      <alignment horizontal="center" wrapText="1"/>
    </xf>
    <xf numFmtId="225" fontId="60" fillId="0" borderId="0" applyFill="0" applyBorder="0" applyProtection="0">
      <alignment horizontal="right" wrapText="1"/>
    </xf>
    <xf numFmtId="226" fontId="60" fillId="0" borderId="0" applyFill="0" applyBorder="0" applyProtection="0">
      <alignment horizontal="right" wrapText="1"/>
    </xf>
    <xf numFmtId="3" fontId="60" fillId="0" borderId="0" applyFill="0" applyBorder="0" applyProtection="0">
      <alignment horizontal="right" wrapText="1"/>
    </xf>
    <xf numFmtId="3" fontId="60" fillId="0" borderId="0" applyFill="0" applyBorder="0" applyProtection="0">
      <alignment horizontal="center" wrapText="1"/>
    </xf>
    <xf numFmtId="227" fontId="60" fillId="0" borderId="0" applyFill="0" applyBorder="0" applyProtection="0">
      <alignment horizontal="right"/>
    </xf>
    <xf numFmtId="14" fontId="60" fillId="0" borderId="0" applyFill="0" applyBorder="0" applyProtection="0">
      <alignment horizontal="right"/>
    </xf>
    <xf numFmtId="4" fontId="60" fillId="0" borderId="0" applyFill="0" applyBorder="0" applyProtection="0">
      <alignment wrapText="1"/>
    </xf>
    <xf numFmtId="0" fontId="47" fillId="0" borderId="36" applyNumberFormat="0" applyFill="0" applyProtection="0">
      <alignment wrapText="1"/>
    </xf>
    <xf numFmtId="0" fontId="11" fillId="0" borderId="0" applyNumberFormat="0" applyFill="0" applyBorder="0" applyProtection="0">
      <alignment wrapText="1"/>
    </xf>
    <xf numFmtId="0" fontId="47" fillId="0" borderId="36" applyNumberFormat="0" applyFill="0" applyProtection="0">
      <alignment horizontal="center" wrapText="1"/>
    </xf>
    <xf numFmtId="228" fontId="47" fillId="0" borderId="0" applyFill="0" applyBorder="0" applyProtection="0">
      <alignment horizontal="center" wrapText="1"/>
    </xf>
    <xf numFmtId="0" fontId="13" fillId="0" borderId="0" applyNumberFormat="0" applyFill="0" applyBorder="0" applyProtection="0">
      <alignment horizontal="justify" wrapText="1"/>
    </xf>
    <xf numFmtId="0" fontId="47" fillId="0" borderId="0" applyNumberFormat="0" applyFill="0" applyBorder="0" applyProtection="0">
      <alignment horizontal="centerContinuous" wrapText="1"/>
    </xf>
    <xf numFmtId="170" fontId="16" fillId="0" borderId="0" applyFill="0" applyBorder="0" applyProtection="0">
      <alignment horizontal="right" wrapText="1"/>
    </xf>
    <xf numFmtId="170" fontId="47" fillId="0" borderId="0" applyFill="0" applyBorder="0" applyProtection="0">
      <alignment horizontal="right" wrapText="1"/>
    </xf>
    <xf numFmtId="229" fontId="16" fillId="0" borderId="0" applyFill="0" applyBorder="0" applyProtection="0">
      <alignment horizontal="right" wrapText="1"/>
    </xf>
    <xf numFmtId="229" fontId="47" fillId="0" borderId="0" applyFill="0" applyBorder="0" applyProtection="0">
      <alignment horizontal="right" wrapText="1"/>
    </xf>
    <xf numFmtId="170" fontId="124" fillId="0" borderId="0" applyFill="0" applyBorder="0" applyProtection="0">
      <alignment horizontal="right" wrapText="1"/>
    </xf>
    <xf numFmtId="228" fontId="16" fillId="0" borderId="0" applyFill="0" applyBorder="0" applyProtection="0">
      <alignment horizontal="right" wrapText="1"/>
    </xf>
    <xf numFmtId="0" fontId="125" fillId="0" borderId="0" applyNumberFormat="0" applyFill="0" applyBorder="0" applyProtection="0">
      <alignment horizontal="left" wrapText="1"/>
    </xf>
    <xf numFmtId="0" fontId="125" fillId="0" borderId="0" applyNumberFormat="0" applyFill="0" applyBorder="0" applyProtection="0">
      <alignment horizontal="right" vertical="top" wrapText="1"/>
    </xf>
    <xf numFmtId="0" fontId="125" fillId="0" borderId="0" applyNumberFormat="0" applyFill="0" applyBorder="0" applyProtection="0">
      <alignment horizontal="right" wrapText="1"/>
    </xf>
    <xf numFmtId="0" fontId="125" fillId="0" borderId="0" applyNumberFormat="0" applyFill="0" applyBorder="0" applyProtection="0">
      <alignment horizontal="center" vertical="top" wrapText="1"/>
    </xf>
    <xf numFmtId="0" fontId="125" fillId="0" borderId="0" applyNumberFormat="0" applyFill="0" applyBorder="0" applyProtection="0">
      <alignment horizontal="center" wrapText="1"/>
    </xf>
    <xf numFmtId="0" fontId="18" fillId="39" borderId="0" applyNumberFormat="0" applyBorder="0" applyProtection="0">
      <alignment horizontal="left" wrapText="1"/>
    </xf>
    <xf numFmtId="0" fontId="18" fillId="39" borderId="0" applyNumberFormat="0" applyBorder="0" applyProtection="0">
      <alignment horizontal="left"/>
    </xf>
    <xf numFmtId="0" fontId="18" fillId="39" borderId="0" applyNumberFormat="0" applyBorder="0" applyProtection="0">
      <alignment horizontal="right"/>
    </xf>
    <xf numFmtId="0" fontId="59" fillId="49" borderId="0" applyNumberFormat="0" applyBorder="0" applyProtection="0">
      <alignment vertical="top" wrapText="1"/>
    </xf>
    <xf numFmtId="166" fontId="59" fillId="49" borderId="0" applyBorder="0" applyProtection="0">
      <alignment vertical="top" wrapText="1"/>
    </xf>
    <xf numFmtId="4" fontId="16" fillId="0" borderId="0" applyFill="0" applyBorder="0" applyProtection="0">
      <alignment horizontal="right"/>
    </xf>
    <xf numFmtId="166" fontId="16" fillId="0" borderId="0" applyFill="0" applyBorder="0" applyProtection="0">
      <alignment horizontal="right"/>
    </xf>
    <xf numFmtId="3" fontId="16" fillId="0" borderId="0" applyFill="0" applyBorder="0" applyProtection="0">
      <alignment horizontal="right"/>
    </xf>
    <xf numFmtId="226" fontId="16" fillId="0" borderId="0" applyFill="0" applyBorder="0" applyProtection="0">
      <alignment horizontal="right"/>
    </xf>
    <xf numFmtId="4" fontId="47" fillId="0" borderId="0" applyFill="0" applyBorder="0" applyProtection="0">
      <alignment horizontal="right"/>
    </xf>
    <xf numFmtId="4" fontId="125" fillId="0" borderId="0" applyFill="0" applyBorder="0" applyProtection="0">
      <alignment horizontal="right"/>
    </xf>
    <xf numFmtId="197" fontId="16" fillId="0" borderId="0" applyFill="0" applyBorder="0" applyProtection="0">
      <alignment horizontal="right" vertical="top" wrapText="1"/>
    </xf>
    <xf numFmtId="0" fontId="15" fillId="0" borderId="36" applyNumberFormat="0" applyFill="0" applyProtection="0">
      <alignment horizontal="left" vertical="top"/>
    </xf>
    <xf numFmtId="4" fontId="16" fillId="0" borderId="0" applyFill="0" applyBorder="0" applyProtection="0">
      <alignment horizontal="left"/>
    </xf>
    <xf numFmtId="4" fontId="16" fillId="0" borderId="0" applyFill="0" applyBorder="0" applyProtection="0">
      <alignment horizontal="center"/>
    </xf>
    <xf numFmtId="227" fontId="16" fillId="0" borderId="0" applyFill="0" applyBorder="0" applyProtection="0">
      <alignment horizontal="right"/>
    </xf>
    <xf numFmtId="229" fontId="16" fillId="0" borderId="0" applyFill="0" applyBorder="0" applyProtection="0">
      <alignment horizontal="right"/>
    </xf>
    <xf numFmtId="230" fontId="16" fillId="0" borderId="0" applyFill="0" applyBorder="0" applyProtection="0">
      <alignment horizontal="right"/>
    </xf>
    <xf numFmtId="223" fontId="16" fillId="0" borderId="0" applyFill="0" applyBorder="0" applyProtection="0">
      <alignment horizontal="right"/>
    </xf>
    <xf numFmtId="231" fontId="16" fillId="0" borderId="0" applyFill="0" applyBorder="0" applyProtection="0">
      <alignment horizontal="right"/>
    </xf>
    <xf numFmtId="4" fontId="16" fillId="0" borderId="0" applyFill="0" applyBorder="0" applyProtection="0">
      <alignment horizontal="center"/>
    </xf>
    <xf numFmtId="226" fontId="16" fillId="0" borderId="0" applyFill="0" applyBorder="0" applyProtection="0">
      <alignment horizontal="center"/>
    </xf>
    <xf numFmtId="0" fontId="16" fillId="0" borderId="0" applyNumberFormat="0" applyFill="0" applyBorder="0" applyProtection="0">
      <alignment horizontal="left" vertical="top" wrapText="1"/>
    </xf>
    <xf numFmtId="229" fontId="60" fillId="0" borderId="0" applyFill="0" applyBorder="0" applyProtection="0">
      <alignment horizontal="right"/>
    </xf>
    <xf numFmtId="227" fontId="60" fillId="0" borderId="0" applyFill="0" applyBorder="0" applyProtection="0">
      <alignment horizontal="right"/>
    </xf>
    <xf numFmtId="230" fontId="60" fillId="0" borderId="0" applyFill="0" applyBorder="0" applyProtection="0">
      <alignment horizontal="right"/>
    </xf>
    <xf numFmtId="232" fontId="60" fillId="0" borderId="0" applyFill="0" applyBorder="0" applyProtection="0">
      <alignment horizontal="right"/>
    </xf>
    <xf numFmtId="0" fontId="84" fillId="0" borderId="0" applyNumberFormat="0" applyFill="0" applyBorder="0" applyProtection="0">
      <alignment horizontal="left"/>
    </xf>
    <xf numFmtId="0" fontId="47" fillId="0" borderId="36" applyNumberFormat="0" applyFill="0" applyProtection="0"/>
    <xf numFmtId="0" fontId="11" fillId="0" borderId="0" applyNumberFormat="0" applyFill="0" applyBorder="0" applyProtection="0"/>
    <xf numFmtId="0" fontId="47" fillId="0" borderId="36" applyNumberFormat="0" applyFill="0" applyProtection="0">
      <alignment horizontal="center"/>
    </xf>
    <xf numFmtId="0" fontId="47" fillId="0" borderId="0" applyNumberFormat="0" applyFill="0" applyBorder="0" applyProtection="0">
      <alignment horizontal="center"/>
    </xf>
    <xf numFmtId="0" fontId="47" fillId="0" borderId="0" applyNumberFormat="0" applyFill="0" applyBorder="0" applyProtection="0"/>
    <xf numFmtId="40" fontId="126" fillId="0" borderId="0" applyBorder="0">
      <alignment horizontal="right"/>
    </xf>
    <xf numFmtId="169" fontId="6" fillId="0" borderId="0" applyFont="0" applyFill="0" applyBorder="0" applyAlignment="0" applyProtection="0"/>
    <xf numFmtId="0" fontId="127" fillId="0" borderId="0"/>
    <xf numFmtId="0" fontId="2" fillId="0" borderId="0"/>
    <xf numFmtId="0" fontId="128" fillId="0" borderId="0"/>
    <xf numFmtId="43" fontId="12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0" fontId="128" fillId="0" borderId="0"/>
    <xf numFmtId="43" fontId="128"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0" fontId="2" fillId="0" borderId="0"/>
    <xf numFmtId="170"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0" fontId="2" fillId="0" borderId="0"/>
    <xf numFmtId="0" fontId="2" fillId="0" borderId="0" applyFont="0" applyFill="0" applyBorder="0" applyAlignment="0" applyProtection="0"/>
    <xf numFmtId="43" fontId="2" fillId="0" borderId="0" applyFont="0" applyFill="0" applyBorder="0" applyAlignment="0" applyProtection="0"/>
    <xf numFmtId="0" fontId="129" fillId="0" borderId="0"/>
    <xf numFmtId="0" fontId="2" fillId="0" borderId="0"/>
    <xf numFmtId="0" fontId="2" fillId="0" borderId="0" applyFont="0" applyFill="0" applyBorder="0" applyAlignment="0" applyProtection="0"/>
    <xf numFmtId="170" fontId="2" fillId="0" borderId="0" applyFont="0" applyFill="0" applyBorder="0" applyAlignment="0" applyProtection="0"/>
    <xf numFmtId="0" fontId="2" fillId="0" borderId="0"/>
    <xf numFmtId="0" fontId="2" fillId="0" borderId="0" applyFont="0" applyFill="0" applyBorder="0" applyAlignment="0" applyProtection="0"/>
    <xf numFmtId="0" fontId="2" fillId="0" borderId="0"/>
    <xf numFmtId="0" fontId="2" fillId="0" borderId="0" applyFont="0" applyFill="0" applyBorder="0" applyAlignment="0" applyProtection="0"/>
    <xf numFmtId="0" fontId="6" fillId="0" borderId="0"/>
    <xf numFmtId="43" fontId="131" fillId="0" borderId="0" applyFont="0" applyFill="0" applyBorder="0" applyAlignment="0" applyProtection="0"/>
    <xf numFmtId="0" fontId="10" fillId="0" borderId="0"/>
    <xf numFmtId="37" fontId="132" fillId="0" borderId="0"/>
    <xf numFmtId="44" fontId="6" fillId="0" borderId="0" applyFont="0" applyFill="0" applyBorder="0" applyAlignment="0" applyProtection="0"/>
    <xf numFmtId="0" fontId="133" fillId="0" borderId="0" applyNumberFormat="0" applyFill="0" applyBorder="0" applyAlignment="0" applyProtection="0"/>
    <xf numFmtId="0" fontId="133" fillId="0" borderId="0" applyNumberFormat="0" applyFill="0" applyBorder="0" applyAlignment="0" applyProtection="0"/>
    <xf numFmtId="0" fontId="10" fillId="32" borderId="3" applyBorder="0">
      <alignment horizontal="centerContinuous"/>
    </xf>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7" fillId="0" borderId="0" applyFont="0" applyFill="0" applyBorder="0" applyAlignment="0" applyProtection="0"/>
    <xf numFmtId="43" fontId="6" fillId="0" borderId="0" applyFont="0" applyFill="0" applyBorder="0" applyAlignment="0" applyProtection="0"/>
    <xf numFmtId="234" fontId="53" fillId="0" borderId="0">
      <protection locked="0"/>
    </xf>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235" fontId="53" fillId="0" borderId="0">
      <protection locked="0"/>
    </xf>
    <xf numFmtId="0" fontId="53" fillId="0" borderId="0">
      <protection locked="0"/>
    </xf>
    <xf numFmtId="171" fontId="8" fillId="0" borderId="0" applyFill="0" applyBorder="0" applyAlignment="0"/>
    <xf numFmtId="171" fontId="8" fillId="0" borderId="0" applyFill="0" applyBorder="0" applyAlignment="0"/>
    <xf numFmtId="0" fontId="133" fillId="0" borderId="0" applyNumberFormat="0" applyFill="0" applyBorder="0" applyAlignment="0" applyProtection="0"/>
    <xf numFmtId="0" fontId="133" fillId="0" borderId="0" applyNumberFormat="0" applyFill="0" applyBorder="0" applyAlignment="0" applyProtection="0"/>
    <xf numFmtId="236" fontId="53" fillId="0" borderId="0">
      <protection locked="0"/>
    </xf>
    <xf numFmtId="14" fontId="11" fillId="0" borderId="18" applyFill="0">
      <alignment horizontal="center" vertical="center" wrapText="1"/>
    </xf>
    <xf numFmtId="0" fontId="134" fillId="0" borderId="0" applyNumberFormat="0" applyFill="0" applyBorder="0" applyAlignment="0" applyProtection="0">
      <alignment vertical="top"/>
      <protection locked="0"/>
    </xf>
    <xf numFmtId="0" fontId="135" fillId="0" borderId="0"/>
    <xf numFmtId="0" fontId="136" fillId="0" borderId="0" applyNumberFormat="0" applyFill="0" applyBorder="0" applyAlignment="0" applyProtection="0">
      <alignment vertical="top"/>
      <protection locked="0"/>
    </xf>
    <xf numFmtId="0" fontId="6" fillId="0" borderId="0" applyNumberFormat="0" applyFill="0" applyBorder="0" applyAlignment="0" applyProtection="0"/>
    <xf numFmtId="0" fontId="6" fillId="0" borderId="23" applyNumberFormat="0" applyFont="0" applyFill="0" applyBorder="0" applyAlignment="0">
      <protection locked="0"/>
    </xf>
    <xf numFmtId="0" fontId="10" fillId="0" borderId="0" applyNumberFormat="0" applyFill="0" applyBorder="0" applyAlignment="0" applyProtection="0"/>
    <xf numFmtId="49" fontId="6" fillId="0" borderId="0" applyNumberFormat="0" applyFont="0" applyProtection="0">
      <alignment horizontal="left"/>
      <protection locked="0"/>
    </xf>
    <xf numFmtId="217" fontId="16" fillId="0" borderId="0" applyFont="0" applyFill="0" applyBorder="0" applyAlignment="0" applyProtection="0"/>
    <xf numFmtId="172" fontId="7" fillId="0" borderId="0" applyFont="0" applyFill="0" applyBorder="0" applyAlignment="0" applyProtection="0"/>
    <xf numFmtId="38" fontId="55" fillId="0" borderId="0" applyFont="0" applyFill="0" applyBorder="0" applyAlignment="0" applyProtection="0"/>
    <xf numFmtId="43" fontId="37"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6" fillId="0" borderId="0" applyFont="0" applyFill="0" applyBorder="0" applyAlignment="0" applyProtection="0"/>
    <xf numFmtId="7" fontId="6" fillId="0" borderId="0" applyFill="0" applyBorder="0" applyAlignment="0" applyProtection="0"/>
    <xf numFmtId="0" fontId="133" fillId="0" borderId="0" applyNumberFormat="0" applyFill="0" applyBorder="0" applyAlignment="0" applyProtection="0"/>
    <xf numFmtId="0" fontId="2" fillId="0" borderId="0"/>
    <xf numFmtId="0" fontId="6" fillId="0" borderId="0"/>
    <xf numFmtId="237" fontId="6" fillId="0" borderId="0" applyFont="0" applyFill="0" applyBorder="0" applyProtection="0">
      <alignment horizontal="right"/>
    </xf>
    <xf numFmtId="9" fontId="8" fillId="0" borderId="0" applyFont="0" applyFill="0" applyBorder="0" applyAlignment="0" applyProtection="0"/>
    <xf numFmtId="9" fontId="131" fillId="0" borderId="0" applyFont="0" applyFill="0" applyBorder="0" applyAlignment="0" applyProtection="0"/>
    <xf numFmtId="10" fontId="6" fillId="0" borderId="0"/>
    <xf numFmtId="43" fontId="45" fillId="0" borderId="0">
      <alignment horizontal="center"/>
    </xf>
    <xf numFmtId="226" fontId="6" fillId="0" borderId="0" applyFill="0" applyBorder="0" applyAlignment="0" applyProtection="0"/>
    <xf numFmtId="0" fontId="133" fillId="0" borderId="0" applyNumberFormat="0" applyFill="0" applyBorder="0" applyAlignment="0" applyProtection="0"/>
    <xf numFmtId="40" fontId="6" fillId="0" borderId="0"/>
    <xf numFmtId="0" fontId="8" fillId="0" borderId="0"/>
    <xf numFmtId="0" fontId="6" fillId="0" borderId="0"/>
    <xf numFmtId="233" fontId="16" fillId="0" borderId="0" applyFont="0" applyFill="0" applyBorder="0" applyAlignment="0" applyProtection="0"/>
    <xf numFmtId="186" fontId="16" fillId="0" borderId="0" applyFont="0" applyFill="0" applyBorder="0" applyAlignment="0" applyProtection="0"/>
    <xf numFmtId="0" fontId="6" fillId="0" borderId="0" applyNumberFormat="0" applyFill="0" applyBorder="0" applyAlignment="0" applyProtection="0"/>
    <xf numFmtId="0" fontId="32" fillId="50" borderId="0" applyNumberFormat="0" applyBorder="0" applyAlignment="0" applyProtection="0"/>
    <xf numFmtId="0" fontId="32" fillId="50" borderId="0" applyNumberFormat="0" applyBorder="0" applyAlignment="0" applyProtection="0"/>
    <xf numFmtId="0" fontId="32" fillId="16" borderId="0" applyNumberFormat="0" applyBorder="0" applyAlignment="0" applyProtection="0"/>
    <xf numFmtId="0" fontId="32" fillId="37" borderId="0" applyNumberFormat="0" applyBorder="0" applyAlignment="0" applyProtection="0"/>
    <xf numFmtId="0" fontId="32" fillId="50" borderId="0" applyNumberFormat="0" applyBorder="0" applyAlignment="0" applyProtection="0"/>
    <xf numFmtId="0" fontId="32" fillId="50" borderId="0" applyNumberFormat="0" applyBorder="0" applyAlignment="0" applyProtection="0"/>
    <xf numFmtId="0" fontId="32" fillId="15" borderId="0" applyNumberFormat="0" applyBorder="0" applyAlignment="0" applyProtection="0"/>
    <xf numFmtId="0" fontId="32" fillId="16"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18" borderId="0" applyNumberFormat="0" applyBorder="0" applyAlignment="0" applyProtection="0"/>
    <xf numFmtId="0" fontId="32" fillId="44"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17" borderId="0" applyNumberFormat="0" applyBorder="0" applyAlignment="0" applyProtection="0"/>
    <xf numFmtId="0" fontId="32" fillId="16" borderId="0" applyNumberFormat="0" applyBorder="0" applyAlignment="0" applyProtection="0"/>
    <xf numFmtId="171" fontId="8" fillId="0" borderId="0" applyFill="0" applyBorder="0" applyAlignment="0"/>
    <xf numFmtId="0" fontId="31" fillId="23" borderId="0" applyNumberFormat="0" applyBorder="0" applyAlignment="0" applyProtection="0"/>
    <xf numFmtId="0" fontId="31" fillId="18" borderId="0" applyNumberFormat="0" applyBorder="0" applyAlignment="0" applyProtection="0"/>
    <xf numFmtId="0" fontId="31" fillId="44" borderId="0" applyNumberFormat="0" applyBorder="0" applyAlignment="0" applyProtection="0"/>
    <xf numFmtId="171" fontId="8" fillId="0" borderId="0" applyFill="0" applyBorder="0" applyAlignment="0"/>
    <xf numFmtId="0" fontId="31" fillId="30" borderId="0" applyNumberFormat="0" applyBorder="0" applyAlignment="0" applyProtection="0"/>
    <xf numFmtId="0" fontId="31" fillId="23" borderId="0" applyNumberFormat="0" applyBorder="0" applyAlignment="0" applyProtection="0"/>
    <xf numFmtId="0" fontId="31" fillId="16" borderId="0" applyNumberFormat="0" applyBorder="0" applyAlignment="0" applyProtection="0"/>
    <xf numFmtId="38" fontId="8" fillId="0" borderId="15">
      <alignment vertical="center"/>
    </xf>
    <xf numFmtId="0" fontId="31" fillId="23" borderId="0" applyNumberFormat="0" applyBorder="0" applyAlignment="0" applyProtection="0"/>
    <xf numFmtId="0" fontId="31" fillId="26" borderId="0" applyNumberFormat="0" applyBorder="0" applyAlignment="0" applyProtection="0"/>
    <xf numFmtId="0" fontId="31" fillId="27" borderId="0" applyNumberFormat="0" applyBorder="0" applyAlignment="0" applyProtection="0"/>
    <xf numFmtId="0" fontId="31" fillId="46" borderId="0" applyNumberFormat="0" applyBorder="0" applyAlignment="0" applyProtection="0"/>
    <xf numFmtId="0" fontId="31" fillId="23" borderId="0" applyNumberFormat="0" applyBorder="0" applyAlignment="0" applyProtection="0"/>
    <xf numFmtId="0" fontId="31" fillId="28" borderId="0" applyNumberFormat="0" applyBorder="0" applyAlignment="0" applyProtection="0"/>
    <xf numFmtId="0" fontId="139" fillId="29" borderId="37"/>
    <xf numFmtId="0" fontId="138" fillId="0" borderId="0"/>
    <xf numFmtId="0" fontId="24" fillId="12" borderId="0" applyNumberFormat="0" applyBorder="0" applyAlignment="0" applyProtection="0"/>
    <xf numFmtId="0" fontId="26" fillId="50" borderId="12" applyNumberFormat="0" applyAlignment="0" applyProtection="0"/>
    <xf numFmtId="0" fontId="26" fillId="50" borderId="12" applyNumberFormat="0" applyAlignment="0" applyProtection="0"/>
    <xf numFmtId="0" fontId="28" fillId="31" borderId="13" applyNumberFormat="0" applyAlignment="0" applyProtection="0"/>
    <xf numFmtId="0" fontId="28" fillId="31" borderId="13" applyNumberFormat="0" applyAlignment="0" applyProtection="0"/>
    <xf numFmtId="43" fontId="6" fillId="0" borderId="0" applyFont="0" applyFill="0" applyBorder="0" applyAlignment="0" applyProtection="0"/>
    <xf numFmtId="0" fontId="30" fillId="0" borderId="0" applyNumberFormat="0" applyFill="0" applyBorder="0" applyAlignment="0" applyProtection="0"/>
    <xf numFmtId="0" fontId="8" fillId="0" borderId="0"/>
    <xf numFmtId="0" fontId="137" fillId="29" borderId="0"/>
    <xf numFmtId="0" fontId="23" fillId="13" borderId="0" applyNumberFormat="0" applyBorder="0" applyAlignment="0" applyProtection="0"/>
    <xf numFmtId="0" fontId="89" fillId="0" borderId="30" applyNumberFormat="0" applyFill="0" applyAlignment="0" applyProtection="0"/>
    <xf numFmtId="0" fontId="90" fillId="0" borderId="20" applyNumberFormat="0" applyFill="0" applyAlignment="0" applyProtection="0"/>
    <xf numFmtId="0" fontId="91" fillId="0" borderId="31" applyNumberFormat="0" applyFill="0" applyAlignment="0" applyProtection="0"/>
    <xf numFmtId="0" fontId="91" fillId="0" borderId="0" applyNumberFormat="0" applyFill="0" applyBorder="0" applyAlignment="0" applyProtection="0"/>
    <xf numFmtId="0" fontId="6" fillId="0" borderId="0" applyNumberFormat="0" applyFont="0" applyFill="0" applyBorder="0" applyAlignment="0">
      <protection locked="0"/>
    </xf>
    <xf numFmtId="0" fontId="6" fillId="0" borderId="0"/>
    <xf numFmtId="0" fontId="27" fillId="0" borderId="14" applyNumberFormat="0" applyFill="0" applyAlignment="0" applyProtection="0"/>
    <xf numFmtId="0" fontId="92" fillId="44" borderId="0" applyNumberFormat="0" applyBorder="0" applyAlignment="0" applyProtection="0"/>
    <xf numFmtId="0" fontId="16" fillId="0" borderId="0"/>
    <xf numFmtId="0" fontId="6" fillId="0" borderId="0" applyNumberFormat="0" applyFill="0" applyBorder="0" applyAlignment="0" applyProtection="0"/>
    <xf numFmtId="0" fontId="6" fillId="29" borderId="0" applyNumberFormat="0" applyFont="0" applyFill="0" applyBorder="0" applyAlignment="0" applyProtection="0"/>
    <xf numFmtId="0" fontId="6" fillId="37" borderId="24" applyNumberFormat="0" applyFont="0" applyAlignment="0" applyProtection="0"/>
    <xf numFmtId="0" fontId="25" fillId="50" borderId="25" applyNumberFormat="0" applyAlignment="0" applyProtection="0"/>
    <xf numFmtId="0" fontId="25" fillId="50" borderId="25" applyNumberFormat="0" applyAlignment="0" applyProtection="0"/>
    <xf numFmtId="9" fontId="6" fillId="0" borderId="0" applyFont="0" applyFill="0" applyBorder="0" applyAlignment="0" applyProtection="0"/>
    <xf numFmtId="43" fontId="2" fillId="0" borderId="0" applyFont="0" applyFill="0" applyBorder="0" applyAlignment="0" applyProtection="0"/>
    <xf numFmtId="0" fontId="95" fillId="0" borderId="0" applyNumberFormat="0" applyFill="0" applyBorder="0" applyAlignment="0" applyProtection="0"/>
    <xf numFmtId="43" fontId="2" fillId="0" borderId="0" applyFont="0" applyFill="0" applyBorder="0" applyAlignment="0" applyProtection="0"/>
    <xf numFmtId="0" fontId="94" fillId="0" borderId="32" applyNumberFormat="0" applyFill="0" applyAlignment="0" applyProtection="0"/>
    <xf numFmtId="0" fontId="49" fillId="0" borderId="0"/>
    <xf numFmtId="3" fontId="6" fillId="41" borderId="2" applyNumberFormat="0" applyFont="0" applyFill="0" applyBorder="0" applyAlignment="0" applyProtection="0"/>
    <xf numFmtId="3" fontId="6" fillId="41" borderId="2" applyNumberFormat="0" applyFont="0" applyFill="0" applyBorder="0" applyAlignment="0" applyProtection="0"/>
    <xf numFmtId="0" fontId="29" fillId="0" borderId="0" applyNumberFormat="0" applyFill="0" applyBorder="0" applyAlignment="0" applyProtection="0"/>
    <xf numFmtId="0" fontId="130" fillId="0" borderId="0"/>
    <xf numFmtId="43" fontId="130" fillId="0" borderId="0" applyFont="0" applyFill="0" applyBorder="0" applyAlignment="0" applyProtection="0"/>
    <xf numFmtId="44" fontId="6"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43" fontId="6"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0" fontId="2" fillId="0" borderId="0"/>
    <xf numFmtId="0" fontId="130" fillId="0" borderId="0"/>
    <xf numFmtId="43" fontId="130"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171" fontId="8" fillId="0" borderId="0" applyFont="0" applyFill="0" applyBorder="0" applyAlignment="0" applyProtection="0"/>
    <xf numFmtId="0" fontId="6" fillId="0" borderId="0"/>
    <xf numFmtId="0" fontId="8" fillId="0" borderId="0"/>
    <xf numFmtId="0" fontId="6" fillId="0" borderId="0"/>
    <xf numFmtId="0" fontId="6" fillId="0" borderId="0"/>
    <xf numFmtId="43" fontId="131" fillId="0" borderId="0" applyFont="0" applyFill="0" applyBorder="0" applyAlignment="0" applyProtection="0"/>
    <xf numFmtId="0" fontId="6" fillId="0" borderId="0"/>
    <xf numFmtId="0" fontId="6" fillId="0" borderId="0"/>
    <xf numFmtId="43" fontId="6" fillId="0" borderId="0" applyFont="0" applyFill="0" applyBorder="0" applyAlignment="0" applyProtection="0"/>
    <xf numFmtId="43" fontId="6" fillId="0" borderId="0" applyFont="0" applyFill="0" applyBorder="0" applyAlignment="0" applyProtection="0"/>
    <xf numFmtId="0" fontId="6" fillId="0" borderId="23" applyNumberFormat="0" applyFont="0" applyFill="0" applyBorder="0" applyAlignment="0">
      <protection locked="0"/>
    </xf>
    <xf numFmtId="0" fontId="6" fillId="0" borderId="0"/>
    <xf numFmtId="9" fontId="6" fillId="0" borderId="0" applyFont="0" applyFill="0" applyBorder="0" applyAlignment="0" applyProtection="0"/>
    <xf numFmtId="172" fontId="6" fillId="0" borderId="27" applyNumberFormat="0" applyFont="0" applyFill="0" applyBorder="0" applyAlignment="0"/>
    <xf numFmtId="43" fontId="6" fillId="0" borderId="0" applyFont="0" applyFill="0" applyBorder="0" applyAlignment="0" applyProtection="0"/>
    <xf numFmtId="0" fontId="17" fillId="0" borderId="0" applyNumberFormat="0" applyFill="0" applyBorder="0" applyAlignment="0" applyProtection="0"/>
    <xf numFmtId="171" fontId="8" fillId="0" borderId="0" applyFill="0" applyBorder="0" applyAlignment="0"/>
    <xf numFmtId="171" fontId="8" fillId="0" borderId="0" applyFill="0" applyBorder="0" applyAlignment="0"/>
    <xf numFmtId="9" fontId="8" fillId="0" borderId="1" applyNumberFormat="0" applyBorder="0"/>
    <xf numFmtId="171" fontId="8" fillId="0" borderId="0" applyFill="0" applyBorder="0" applyAlignment="0"/>
    <xf numFmtId="171" fontId="8" fillId="0" borderId="0" applyFill="0" applyBorder="0" applyAlignment="0"/>
    <xf numFmtId="0" fontId="52" fillId="0" borderId="0" applyNumberFormat="0" applyBorder="0" applyAlignment="0"/>
    <xf numFmtId="0" fontId="2" fillId="0" borderId="0"/>
    <xf numFmtId="43" fontId="2" fillId="0" borderId="0" applyFont="0" applyFill="0" applyBorder="0" applyAlignment="0" applyProtection="0"/>
    <xf numFmtId="0" fontId="59" fillId="43" borderId="0">
      <alignment horizontal="center"/>
    </xf>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49" fontId="6" fillId="0" borderId="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172" fontId="6" fillId="0" borderId="16" applyNumberFormat="0" applyFont="0" applyFill="0" applyBorder="0" applyAlignment="0"/>
    <xf numFmtId="0" fontId="6" fillId="0" borderId="0" applyNumberFormat="0" applyFont="0" applyFill="0" applyBorder="0" applyAlignment="0">
      <protection locked="0"/>
    </xf>
    <xf numFmtId="0" fontId="6" fillId="0" borderId="0" applyNumberFormat="0" applyFont="0" applyFill="0" applyBorder="0" applyAlignment="0">
      <protection locked="0"/>
    </xf>
    <xf numFmtId="0" fontId="6" fillId="0" borderId="0" applyNumberFormat="0" applyFont="0" applyFill="0" applyBorder="0" applyAlignment="0">
      <protection locked="0"/>
    </xf>
    <xf numFmtId="0" fontId="6" fillId="0" borderId="0" applyNumberFormat="0" applyFont="0" applyFill="0" applyBorder="0" applyAlignment="0">
      <protection locked="0"/>
    </xf>
    <xf numFmtId="0" fontId="6" fillId="0" borderId="23" applyNumberFormat="0" applyFont="0" applyFill="0" applyBorder="0" applyAlignment="0">
      <protection locked="0"/>
    </xf>
    <xf numFmtId="0" fontId="6" fillId="0" borderId="23" applyNumberFormat="0" applyFont="0" applyFill="0" applyBorder="0" applyAlignment="0">
      <protection locked="0"/>
    </xf>
    <xf numFmtId="0" fontId="6" fillId="0" borderId="23" applyNumberFormat="0" applyFont="0" applyFill="0" applyBorder="0" applyAlignment="0">
      <protection locked="0"/>
    </xf>
    <xf numFmtId="0" fontId="6" fillId="0" borderId="23" applyNumberFormat="0" applyFont="0" applyFill="0" applyBorder="0" applyAlignment="0">
      <protection locked="0"/>
    </xf>
    <xf numFmtId="0" fontId="6" fillId="0" borderId="23" applyNumberFormat="0" applyFont="0" applyFill="0" applyBorder="0" applyAlignment="0">
      <protection locked="0"/>
    </xf>
    <xf numFmtId="0" fontId="6" fillId="0" borderId="23" applyNumberFormat="0" applyFont="0" applyFill="0" applyBorder="0" applyAlignment="0">
      <protection locked="0"/>
    </xf>
    <xf numFmtId="0" fontId="6" fillId="0" borderId="23" applyNumberFormat="0" applyFont="0" applyFill="0" applyBorder="0" applyAlignment="0">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pplyNumberFormat="0" applyFont="0" applyFill="0" applyBorder="0" applyAlignment="0" applyProtection="0">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lignment horizontal="center"/>
      <protection locked="0"/>
    </xf>
    <xf numFmtId="17" fontId="6" fillId="0" borderId="23" applyNumberFormat="0" applyFont="0" applyFill="0" applyBorder="0" applyAlignment="0" applyProtection="0">
      <alignment horizontal="center"/>
      <protection locked="0"/>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Border="0" applyAlignment="0" applyProtection="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Alignment="0"/>
    <xf numFmtId="0" fontId="6" fillId="0" borderId="26"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applyProtection="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xf numFmtId="172" fontId="6" fillId="0" borderId="27" applyNumberFormat="0" applyFont="0" applyFill="0" applyBorder="0" applyAlignment="0" applyProtection="0"/>
    <xf numFmtId="0" fontId="58" fillId="43" borderId="0">
      <alignment horizontal="left"/>
    </xf>
    <xf numFmtId="49" fontId="58" fillId="43" borderId="0">
      <alignment horizontal="center"/>
    </xf>
    <xf numFmtId="49" fontId="58" fillId="43" borderId="0">
      <alignment horizontal="left"/>
    </xf>
    <xf numFmtId="0" fontId="58" fillId="16" borderId="0">
      <alignment horizontal="center"/>
    </xf>
    <xf numFmtId="3" fontId="6" fillId="41" borderId="2" applyNumberFormat="0" applyFont="0" applyFill="0" applyBorder="0" applyAlignment="0" applyProtection="0"/>
    <xf numFmtId="3" fontId="6" fillId="41" borderId="2" applyNumberFormat="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8" fontId="96"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41" fontId="51" fillId="0" borderId="0"/>
    <xf numFmtId="41" fontId="6" fillId="0" borderId="0" applyFont="0" applyFill="0" applyBorder="0" applyAlignment="0" applyProtection="0"/>
    <xf numFmtId="41" fontId="6" fillId="0" borderId="0" applyFont="0" applyFill="0" applyBorder="0" applyAlignment="0" applyProtection="0"/>
    <xf numFmtId="44" fontId="10" fillId="0" borderId="0">
      <alignment horizontal="justify"/>
    </xf>
    <xf numFmtId="43" fontId="45" fillId="0" borderId="0">
      <alignment horizontal="center"/>
    </xf>
    <xf numFmtId="5" fontId="102" fillId="0" borderId="0"/>
    <xf numFmtId="44" fontId="16" fillId="0" borderId="0" applyFill="0" applyBorder="0" applyProtection="0">
      <alignment horizontal="right" wrapText="1"/>
    </xf>
    <xf numFmtId="44" fontId="47" fillId="0" borderId="0" applyFill="0" applyBorder="0" applyProtection="0">
      <alignment horizontal="right" wrapText="1"/>
    </xf>
    <xf numFmtId="44" fontId="124" fillId="0" borderId="0" applyFill="0" applyBorder="0" applyProtection="0">
      <alignment horizontal="right" wrapText="1"/>
    </xf>
    <xf numFmtId="0" fontId="2" fillId="0" borderId="0"/>
    <xf numFmtId="43" fontId="12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3" fontId="128"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4" fontId="2"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0" fontId="2" fillId="0" borderId="0"/>
    <xf numFmtId="0"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applyFont="0" applyFill="0" applyBorder="0" applyAlignment="0" applyProtection="0"/>
    <xf numFmtId="0" fontId="2" fillId="0" borderId="0"/>
    <xf numFmtId="0" fontId="140" fillId="0" borderId="0" applyNumberFormat="0" applyFill="0" applyBorder="0" applyAlignment="0" applyProtection="0">
      <alignment vertical="top"/>
      <protection locked="0"/>
    </xf>
    <xf numFmtId="0" fontId="6" fillId="0" borderId="0"/>
    <xf numFmtId="43" fontId="6" fillId="0" borderId="0" applyFont="0" applyFill="0" applyBorder="0" applyAlignment="0" applyProtection="0"/>
    <xf numFmtId="44" fontId="6" fillId="0" borderId="0" applyFont="0" applyFill="0" applyBorder="0" applyAlignment="0" applyProtection="0"/>
    <xf numFmtId="43" fontId="37"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6" fillId="0" borderId="0" applyFont="0" applyFill="0" applyBorder="0" applyAlignment="0" applyProtection="0"/>
    <xf numFmtId="9" fontId="8" fillId="0" borderId="1" applyNumberFormat="0" applyBorder="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41" fontId="6" fillId="0" borderId="0" applyFont="0" applyFill="0" applyBorder="0" applyAlignment="0" applyProtection="0"/>
    <xf numFmtId="41" fontId="6" fillId="0" borderId="0" applyFont="0" applyFill="0" applyBorder="0" applyAlignment="0" applyProtection="0"/>
    <xf numFmtId="0" fontId="2" fillId="0" borderId="0"/>
    <xf numFmtId="43" fontId="12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3" fontId="128"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0" fontId="2" fillId="0" borderId="0"/>
    <xf numFmtId="0"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applyFont="0" applyFill="0" applyBorder="0" applyAlignment="0" applyProtection="0"/>
    <xf numFmtId="0" fontId="2" fillId="0" borderId="0"/>
    <xf numFmtId="0" fontId="2" fillId="0" borderId="0" applyFont="0" applyFill="0" applyBorder="0" applyAlignment="0" applyProtection="0"/>
    <xf numFmtId="43" fontId="131" fillId="0" borderId="0" applyFont="0" applyFill="0" applyBorder="0" applyAlignment="0" applyProtection="0"/>
    <xf numFmtId="44"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7"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3" fontId="37"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6" fillId="0" borderId="0" applyFont="0" applyFill="0" applyBorder="0" applyAlignment="0" applyProtection="0"/>
    <xf numFmtId="7" fontId="6" fillId="0" borderId="0" applyFill="0" applyBorder="0" applyAlignment="0" applyProtection="0"/>
    <xf numFmtId="0" fontId="2" fillId="0" borderId="0"/>
    <xf numFmtId="43" fontId="45" fillId="0" borderId="0">
      <alignment horizontal="center"/>
    </xf>
    <xf numFmtId="43" fontId="6"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30" fillId="0" borderId="0" applyFont="0" applyFill="0" applyBorder="0" applyAlignment="0" applyProtection="0"/>
    <xf numFmtId="44" fontId="6"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43" fontId="6"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0" fontId="2" fillId="0" borderId="0"/>
    <xf numFmtId="43" fontId="130"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43" fontId="131"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2" fillId="0" borderId="0"/>
    <xf numFmtId="43" fontId="2"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8" fontId="96"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41" fontId="51" fillId="0" borderId="0"/>
    <xf numFmtId="41" fontId="6" fillId="0" borderId="0" applyFont="0" applyFill="0" applyBorder="0" applyAlignment="0" applyProtection="0"/>
    <xf numFmtId="41" fontId="6" fillId="0" borderId="0" applyFont="0" applyFill="0" applyBorder="0" applyAlignment="0" applyProtection="0"/>
    <xf numFmtId="44" fontId="10" fillId="0" borderId="0">
      <alignment horizontal="justify"/>
    </xf>
    <xf numFmtId="43" fontId="45" fillId="0" borderId="0">
      <alignment horizontal="center"/>
    </xf>
    <xf numFmtId="5" fontId="102" fillId="0" borderId="0"/>
    <xf numFmtId="44" fontId="16" fillId="0" borderId="0" applyFill="0" applyBorder="0" applyProtection="0">
      <alignment horizontal="right" wrapText="1"/>
    </xf>
    <xf numFmtId="44" fontId="47" fillId="0" borderId="0" applyFill="0" applyBorder="0" applyProtection="0">
      <alignment horizontal="right" wrapText="1"/>
    </xf>
    <xf numFmtId="44" fontId="124" fillId="0" borderId="0" applyFill="0" applyBorder="0" applyProtection="0">
      <alignment horizontal="right" wrapText="1"/>
    </xf>
    <xf numFmtId="0" fontId="2" fillId="0" borderId="0"/>
    <xf numFmtId="43" fontId="12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3" fontId="128"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4" fontId="2"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0" fontId="2" fillId="0" borderId="0"/>
    <xf numFmtId="0"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applyFont="0" applyFill="0" applyBorder="0" applyAlignment="0" applyProtection="0"/>
    <xf numFmtId="0" fontId="5" fillId="0" borderId="0"/>
    <xf numFmtId="43" fontId="6" fillId="0" borderId="0" applyFont="0" applyFill="0" applyBorder="0" applyAlignment="0" applyProtection="0"/>
    <xf numFmtId="43" fontId="6" fillId="0" borderId="0" applyFont="0" applyFill="0" applyBorder="0" applyAlignment="0" applyProtection="0"/>
    <xf numFmtId="0" fontId="5" fillId="0" borderId="0"/>
    <xf numFmtId="43" fontId="6" fillId="0" borderId="0" applyFont="0" applyFill="0" applyBorder="0" applyAlignment="0" applyProtection="0"/>
    <xf numFmtId="0" fontId="5" fillId="0" borderId="0"/>
    <xf numFmtId="43" fontId="6" fillId="0" borderId="0" applyFont="0" applyFill="0" applyBorder="0" applyAlignment="0" applyProtection="0"/>
    <xf numFmtId="0" fontId="5" fillId="0" borderId="0"/>
    <xf numFmtId="43" fontId="2" fillId="0" borderId="0" applyFont="0" applyFill="0" applyBorder="0" applyAlignment="0" applyProtection="0"/>
    <xf numFmtId="0" fontId="141" fillId="0" borderId="0"/>
    <xf numFmtId="0" fontId="141" fillId="0" borderId="0"/>
    <xf numFmtId="241" fontId="2" fillId="0" borderId="0" applyFont="0" applyFill="0" applyBorder="0" applyAlignment="0" applyProtection="0"/>
    <xf numFmtId="0" fontId="141" fillId="0" borderId="0"/>
    <xf numFmtId="241" fontId="5" fillId="0" borderId="0" applyFont="0" applyFill="0" applyBorder="0" applyAlignment="0" applyProtection="0"/>
    <xf numFmtId="9" fontId="5" fillId="0" borderId="0" applyFont="0" applyFill="0" applyBorder="0" applyAlignment="0" applyProtection="0"/>
  </cellStyleXfs>
  <cellXfs count="270">
    <xf numFmtId="0" fontId="0" fillId="0" borderId="0" xfId="0"/>
    <xf numFmtId="3" fontId="152" fillId="4" borderId="2" xfId="0" applyNumberFormat="1" applyFont="1" applyFill="1" applyBorder="1" applyProtection="1">
      <protection hidden="1"/>
    </xf>
    <xf numFmtId="0" fontId="160" fillId="5" borderId="0" xfId="0" applyFont="1" applyFill="1" applyAlignment="1" applyProtection="1">
      <alignment horizontal="center" vertical="center"/>
      <protection locked="0"/>
    </xf>
    <xf numFmtId="0" fontId="145" fillId="0" borderId="0" xfId="0" applyFont="1" applyProtection="1">
      <protection locked="0"/>
    </xf>
    <xf numFmtId="0" fontId="149" fillId="2" borderId="2" xfId="0" applyFont="1" applyFill="1" applyBorder="1" applyAlignment="1" applyProtection="1">
      <alignment horizontal="left" vertical="center" wrapText="1"/>
      <protection locked="0"/>
    </xf>
    <xf numFmtId="0" fontId="150" fillId="2" borderId="2" xfId="0" applyFont="1" applyFill="1" applyBorder="1" applyAlignment="1" applyProtection="1">
      <alignment horizontal="left" vertical="center" wrapText="1"/>
      <protection locked="0"/>
    </xf>
    <xf numFmtId="0" fontId="145" fillId="54" borderId="2" xfId="0" applyFont="1" applyFill="1" applyBorder="1" applyAlignment="1" applyProtection="1">
      <alignment horizontal="left" vertical="center"/>
      <protection locked="0"/>
    </xf>
    <xf numFmtId="0" fontId="149" fillId="7" borderId="0" xfId="0" applyFont="1" applyFill="1" applyBorder="1" applyAlignment="1" applyProtection="1">
      <alignment horizontal="left" vertical="top" wrapText="1"/>
      <protection locked="0"/>
    </xf>
    <xf numFmtId="238" fontId="145" fillId="54" borderId="2" xfId="0" applyNumberFormat="1" applyFont="1" applyFill="1" applyBorder="1" applyAlignment="1" applyProtection="1">
      <alignment horizontal="left" vertical="center"/>
      <protection locked="0"/>
    </xf>
    <xf numFmtId="0" fontId="145" fillId="5" borderId="2" xfId="0" applyFont="1" applyFill="1" applyBorder="1" applyAlignment="1" applyProtection="1">
      <alignment vertical="center"/>
      <protection locked="0"/>
    </xf>
    <xf numFmtId="0" fontId="145" fillId="5" borderId="2" xfId="0" applyFont="1" applyFill="1" applyBorder="1" applyAlignment="1" applyProtection="1">
      <alignment horizontal="left" vertical="center" wrapText="1"/>
      <protection locked="0"/>
    </xf>
    <xf numFmtId="0" fontId="145" fillId="5" borderId="2" xfId="0" applyFont="1" applyFill="1" applyBorder="1" applyAlignment="1" applyProtection="1">
      <alignment horizontal="center" vertical="center"/>
      <protection locked="0"/>
    </xf>
    <xf numFmtId="0" fontId="145" fillId="0" borderId="0" xfId="0" applyFont="1" applyAlignment="1" applyProtection="1">
      <alignment vertical="center"/>
      <protection locked="0"/>
    </xf>
    <xf numFmtId="0" fontId="145" fillId="0" borderId="0" xfId="0" applyFont="1" applyAlignment="1" applyProtection="1">
      <alignment horizontal="left" vertical="center" wrapText="1"/>
      <protection locked="0"/>
    </xf>
    <xf numFmtId="0" fontId="145" fillId="0" borderId="0" xfId="0" applyFont="1" applyAlignment="1" applyProtection="1">
      <alignment horizontal="left" vertical="center"/>
      <protection locked="0"/>
    </xf>
    <xf numFmtId="1" fontId="152" fillId="4" borderId="2" xfId="0" applyNumberFormat="1" applyFont="1" applyFill="1" applyBorder="1" applyAlignment="1" applyProtection="1">
      <alignment horizontal="left" vertical="center"/>
      <protection locked="0"/>
    </xf>
    <xf numFmtId="1" fontId="153" fillId="54" borderId="2" xfId="0" applyNumberFormat="1" applyFont="1" applyFill="1" applyBorder="1" applyAlignment="1" applyProtection="1">
      <alignment horizontal="center" vertical="center"/>
      <protection locked="0"/>
    </xf>
    <xf numFmtId="1" fontId="152" fillId="4" borderId="2" xfId="0" applyNumberFormat="1" applyFont="1" applyFill="1" applyBorder="1" applyAlignment="1" applyProtection="1">
      <alignment horizontal="center" vertical="center"/>
      <protection locked="0"/>
    </xf>
    <xf numFmtId="0" fontId="154" fillId="0" borderId="0" xfId="0" applyFont="1" applyProtection="1">
      <protection locked="0"/>
    </xf>
    <xf numFmtId="0" fontId="152" fillId="52" borderId="2" xfId="0" applyFont="1" applyFill="1" applyBorder="1" applyAlignment="1" applyProtection="1">
      <alignment vertical="center"/>
      <protection locked="0"/>
    </xf>
    <xf numFmtId="1" fontId="152" fillId="52" borderId="2" xfId="0" applyNumberFormat="1" applyFont="1" applyFill="1" applyBorder="1" applyAlignment="1" applyProtection="1">
      <alignment horizontal="center" vertical="center"/>
      <protection locked="0"/>
    </xf>
    <xf numFmtId="0" fontId="154" fillId="52" borderId="2" xfId="0" applyFont="1" applyFill="1" applyBorder="1" applyAlignment="1" applyProtection="1">
      <alignment vertical="center"/>
      <protection locked="0"/>
    </xf>
    <xf numFmtId="0" fontId="152" fillId="4" borderId="2" xfId="0" applyFont="1" applyFill="1" applyBorder="1" applyAlignment="1" applyProtection="1">
      <alignment vertical="center"/>
      <protection locked="0"/>
    </xf>
    <xf numFmtId="0" fontId="158" fillId="53" borderId="2" xfId="0" applyFont="1" applyFill="1" applyBorder="1" applyAlignment="1" applyProtection="1">
      <alignment horizontal="center" vertical="center" wrapText="1"/>
      <protection locked="0"/>
    </xf>
    <xf numFmtId="0" fontId="154" fillId="7" borderId="2" xfId="0" applyFont="1" applyFill="1" applyBorder="1" applyAlignment="1" applyProtection="1">
      <alignment vertical="center" wrapText="1"/>
      <protection locked="0"/>
    </xf>
    <xf numFmtId="240" fontId="154" fillId="54" borderId="2" xfId="4609" applyNumberFormat="1" applyFont="1" applyFill="1" applyBorder="1" applyAlignment="1" applyProtection="1">
      <alignment horizontal="right" vertical="center"/>
      <protection locked="0"/>
    </xf>
    <xf numFmtId="0" fontId="154" fillId="54" borderId="2" xfId="0" applyFont="1" applyFill="1" applyBorder="1" applyAlignment="1" applyProtection="1">
      <alignment horizontal="right" vertical="center"/>
      <protection locked="0"/>
    </xf>
    <xf numFmtId="240" fontId="154" fillId="7" borderId="2" xfId="4612" applyNumberFormat="1" applyFont="1" applyFill="1" applyBorder="1" applyAlignment="1" applyProtection="1">
      <alignment horizontal="right" vertical="center"/>
      <protection hidden="1"/>
    </xf>
    <xf numFmtId="240" fontId="154" fillId="54" borderId="2" xfId="4609" applyNumberFormat="1" applyFont="1" applyFill="1" applyBorder="1" applyAlignment="1" applyProtection="1">
      <alignment horizontal="right" vertical="center"/>
      <protection hidden="1"/>
    </xf>
    <xf numFmtId="0" fontId="152" fillId="4" borderId="2" xfId="0" applyFont="1" applyFill="1" applyBorder="1" applyAlignment="1" applyProtection="1">
      <alignment horizontal="right"/>
      <protection locked="0"/>
    </xf>
    <xf numFmtId="0" fontId="152" fillId="4" borderId="2" xfId="0" applyFont="1" applyFill="1" applyBorder="1" applyAlignment="1" applyProtection="1">
      <alignment horizontal="center"/>
      <protection locked="0"/>
    </xf>
    <xf numFmtId="0" fontId="153" fillId="54" borderId="2" xfId="0" applyFont="1" applyFill="1" applyBorder="1" applyAlignment="1" applyProtection="1">
      <alignment horizontal="center" vertical="center"/>
      <protection locked="0"/>
    </xf>
    <xf numFmtId="0" fontId="153" fillId="6" borderId="2" xfId="0" applyFont="1" applyFill="1" applyBorder="1" applyAlignment="1" applyProtection="1">
      <alignment horizontal="center"/>
      <protection locked="0"/>
    </xf>
    <xf numFmtId="0" fontId="154" fillId="54" borderId="2" xfId="0" applyFont="1" applyFill="1" applyBorder="1" applyProtection="1">
      <protection locked="0"/>
    </xf>
    <xf numFmtId="240" fontId="154" fillId="54" borderId="2" xfId="4609" applyNumberFormat="1" applyFont="1" applyFill="1" applyBorder="1" applyProtection="1">
      <protection locked="0"/>
    </xf>
    <xf numFmtId="0" fontId="0" fillId="0" borderId="0" xfId="0" applyProtection="1">
      <protection locked="0"/>
    </xf>
    <xf numFmtId="0" fontId="157" fillId="2" borderId="2" xfId="0" applyFont="1" applyFill="1" applyBorder="1" applyAlignment="1" applyProtection="1">
      <alignment horizontal="left" vertical="center" wrapText="1"/>
      <protection hidden="1"/>
    </xf>
    <xf numFmtId="240" fontId="150" fillId="2" borderId="2" xfId="4609" applyNumberFormat="1" applyFont="1" applyFill="1" applyBorder="1" applyAlignment="1" applyProtection="1">
      <alignment horizontal="right" vertical="center" wrapText="1"/>
      <protection hidden="1"/>
    </xf>
    <xf numFmtId="2" fontId="150" fillId="2" borderId="2" xfId="2" applyNumberFormat="1" applyFont="1" applyFill="1" applyBorder="1" applyAlignment="1" applyProtection="1">
      <alignment horizontal="right" vertical="center" wrapText="1"/>
      <protection hidden="1"/>
    </xf>
    <xf numFmtId="1" fontId="160" fillId="5" borderId="2" xfId="0" applyNumberFormat="1" applyFont="1" applyFill="1" applyBorder="1" applyAlignment="1" applyProtection="1">
      <alignment horizontal="center" vertical="center"/>
      <protection hidden="1"/>
    </xf>
    <xf numFmtId="0" fontId="147" fillId="2" borderId="2" xfId="0" applyFont="1" applyFill="1" applyBorder="1" applyAlignment="1" applyProtection="1">
      <alignment horizontal="left" vertical="center" wrapText="1"/>
      <protection locked="0"/>
    </xf>
    <xf numFmtId="9" fontId="154" fillId="54" borderId="2" xfId="0" applyNumberFormat="1" applyFont="1" applyFill="1" applyBorder="1" applyAlignment="1" applyProtection="1">
      <alignment horizontal="center" vertical="center" wrapText="1"/>
      <protection locked="0"/>
    </xf>
    <xf numFmtId="242" fontId="0" fillId="0" borderId="0" xfId="0" applyNumberFormat="1" applyProtection="1">
      <protection locked="0"/>
    </xf>
    <xf numFmtId="43" fontId="0" fillId="0" borderId="0" xfId="0" applyNumberFormat="1" applyProtection="1">
      <protection locked="0"/>
    </xf>
    <xf numFmtId="0" fontId="142" fillId="0" borderId="0" xfId="0" applyFont="1" applyAlignment="1" applyProtection="1">
      <alignment wrapText="1"/>
      <protection locked="0"/>
    </xf>
    <xf numFmtId="3" fontId="0" fillId="0" borderId="0" xfId="0" applyNumberFormat="1" applyAlignment="1" applyProtection="1">
      <alignment horizontal="right"/>
      <protection locked="0"/>
    </xf>
    <xf numFmtId="0" fontId="163" fillId="2" borderId="2" xfId="0" applyFont="1" applyFill="1" applyBorder="1" applyAlignment="1" applyProtection="1">
      <alignment vertical="center" wrapText="1"/>
      <protection locked="0"/>
    </xf>
    <xf numFmtId="3" fontId="0" fillId="0" borderId="0" xfId="0" applyNumberFormat="1" applyProtection="1">
      <protection locked="0"/>
    </xf>
    <xf numFmtId="0" fontId="3" fillId="0" borderId="0" xfId="0" applyFont="1" applyAlignment="1" applyProtection="1">
      <alignment vertical="center"/>
      <protection locked="0"/>
    </xf>
    <xf numFmtId="0" fontId="157" fillId="2" borderId="2" xfId="0" applyFont="1" applyFill="1" applyBorder="1" applyAlignment="1" applyProtection="1">
      <alignment vertical="center" wrapText="1"/>
      <protection hidden="1"/>
    </xf>
    <xf numFmtId="0" fontId="156" fillId="5" borderId="2" xfId="0" applyFont="1" applyFill="1" applyBorder="1" applyAlignment="1" applyProtection="1">
      <alignment horizontal="center" vertical="center"/>
      <protection hidden="1"/>
    </xf>
    <xf numFmtId="0" fontId="156" fillId="3" borderId="2" xfId="0" applyFont="1" applyFill="1" applyBorder="1" applyAlignment="1" applyProtection="1">
      <alignment vertical="center" wrapText="1"/>
      <protection hidden="1"/>
    </xf>
    <xf numFmtId="3" fontId="156" fillId="3" borderId="2" xfId="0" applyNumberFormat="1" applyFont="1" applyFill="1" applyBorder="1" applyAlignment="1" applyProtection="1">
      <alignment horizontal="center" vertical="center" wrapText="1"/>
      <protection hidden="1"/>
    </xf>
    <xf numFmtId="0" fontId="150" fillId="2" borderId="2" xfId="0" applyFont="1" applyFill="1" applyBorder="1" applyAlignment="1" applyProtection="1">
      <alignment vertical="center"/>
      <protection hidden="1"/>
    </xf>
    <xf numFmtId="3" fontId="150" fillId="2" borderId="2" xfId="0" applyNumberFormat="1" applyFont="1" applyFill="1" applyBorder="1" applyAlignment="1" applyProtection="1">
      <alignment horizontal="right" vertical="center"/>
      <protection hidden="1"/>
    </xf>
    <xf numFmtId="3" fontId="150" fillId="2" borderId="2" xfId="0" applyNumberFormat="1" applyFont="1" applyFill="1" applyBorder="1" applyAlignment="1" applyProtection="1">
      <alignment vertical="center"/>
      <protection hidden="1"/>
    </xf>
    <xf numFmtId="0" fontId="157" fillId="2" borderId="2" xfId="0" applyFont="1" applyFill="1" applyBorder="1" applyAlignment="1" applyProtection="1">
      <alignment vertical="center"/>
      <protection hidden="1"/>
    </xf>
    <xf numFmtId="3" fontId="157" fillId="2" borderId="2" xfId="0" applyNumberFormat="1" applyFont="1" applyFill="1" applyBorder="1" applyAlignment="1" applyProtection="1">
      <alignment vertical="center"/>
      <protection hidden="1"/>
    </xf>
    <xf numFmtId="1" fontId="156" fillId="4" borderId="2" xfId="0" applyNumberFormat="1" applyFont="1" applyFill="1" applyBorder="1" applyAlignment="1" applyProtection="1">
      <alignment horizontal="center" vertical="center"/>
      <protection hidden="1"/>
    </xf>
    <xf numFmtId="0" fontId="150" fillId="2" borderId="2" xfId="0" applyFont="1" applyFill="1" applyBorder="1" applyAlignment="1" applyProtection="1">
      <alignment horizontal="left" vertical="center"/>
      <protection hidden="1"/>
    </xf>
    <xf numFmtId="0" fontId="150" fillId="0" borderId="0" xfId="0" applyFont="1" applyAlignment="1" applyProtection="1">
      <alignment vertical="center"/>
      <protection hidden="1"/>
    </xf>
    <xf numFmtId="0" fontId="156" fillId="4" borderId="2" xfId="0" applyFont="1" applyFill="1" applyBorder="1" applyAlignment="1" applyProtection="1">
      <alignment vertical="center"/>
      <protection hidden="1"/>
    </xf>
    <xf numFmtId="0" fontId="150" fillId="9" borderId="2" xfId="0" applyFont="1" applyFill="1" applyBorder="1" applyAlignment="1" applyProtection="1">
      <alignment vertical="center" wrapText="1"/>
      <protection hidden="1"/>
    </xf>
    <xf numFmtId="3" fontId="150" fillId="6" borderId="2" xfId="0" applyNumberFormat="1" applyFont="1" applyFill="1" applyBorder="1" applyAlignment="1" applyProtection="1">
      <alignment vertical="center"/>
      <protection hidden="1"/>
    </xf>
    <xf numFmtId="3" fontId="150" fillId="9" borderId="2" xfId="0" applyNumberFormat="1" applyFont="1" applyFill="1" applyBorder="1" applyAlignment="1" applyProtection="1">
      <alignment vertical="center"/>
      <protection hidden="1"/>
    </xf>
    <xf numFmtId="0" fontId="157" fillId="9" borderId="2" xfId="0" applyFont="1" applyFill="1" applyBorder="1" applyAlignment="1" applyProtection="1">
      <alignment vertical="center" wrapText="1"/>
      <protection hidden="1"/>
    </xf>
    <xf numFmtId="3" fontId="157" fillId="6" borderId="2" xfId="0" applyNumberFormat="1" applyFont="1" applyFill="1" applyBorder="1" applyAlignment="1" applyProtection="1">
      <alignment horizontal="right" vertical="center" wrapText="1"/>
      <protection hidden="1"/>
    </xf>
    <xf numFmtId="0" fontId="159" fillId="4" borderId="2" xfId="0" applyFont="1" applyFill="1" applyBorder="1" applyAlignment="1" applyProtection="1">
      <alignment vertical="center"/>
      <protection hidden="1"/>
    </xf>
    <xf numFmtId="3" fontId="150" fillId="4" borderId="2" xfId="0" applyNumberFormat="1" applyFont="1" applyFill="1" applyBorder="1" applyAlignment="1" applyProtection="1">
      <alignment vertical="center"/>
      <protection hidden="1"/>
    </xf>
    <xf numFmtId="3" fontId="156" fillId="4" borderId="2" xfId="0" applyNumberFormat="1" applyFont="1" applyFill="1" applyBorder="1" applyAlignment="1" applyProtection="1">
      <alignment horizontal="center" vertical="center"/>
      <protection hidden="1"/>
    </xf>
    <xf numFmtId="3" fontId="157" fillId="9" borderId="2" xfId="0" applyNumberFormat="1" applyFont="1" applyFill="1" applyBorder="1" applyAlignment="1" applyProtection="1">
      <alignment vertical="center"/>
      <protection hidden="1"/>
    </xf>
    <xf numFmtId="0" fontId="157" fillId="0" borderId="0" xfId="0" applyFont="1" applyAlignment="1" applyProtection="1">
      <alignment vertical="center"/>
      <protection hidden="1"/>
    </xf>
    <xf numFmtId="165" fontId="150" fillId="0" borderId="0" xfId="0" applyNumberFormat="1" applyFont="1" applyAlignment="1" applyProtection="1">
      <alignment vertical="center"/>
      <protection hidden="1"/>
    </xf>
    <xf numFmtId="3" fontId="157" fillId="9" borderId="2" xfId="0" applyNumberFormat="1" applyFont="1" applyFill="1" applyBorder="1" applyAlignment="1" applyProtection="1">
      <alignment vertical="center" wrapText="1"/>
      <protection hidden="1"/>
    </xf>
    <xf numFmtId="3" fontId="157" fillId="9" borderId="2" xfId="0" applyNumberFormat="1" applyFont="1" applyFill="1" applyBorder="1" applyAlignment="1" applyProtection="1">
      <alignment horizontal="right" vertical="center" wrapText="1"/>
      <protection hidden="1"/>
    </xf>
    <xf numFmtId="0" fontId="150" fillId="4" borderId="2" xfId="0" applyFont="1" applyFill="1" applyBorder="1" applyAlignment="1" applyProtection="1">
      <alignment vertical="center"/>
      <protection hidden="1"/>
    </xf>
    <xf numFmtId="165" fontId="150" fillId="4" borderId="2" xfId="0" applyNumberFormat="1" applyFont="1" applyFill="1" applyBorder="1" applyAlignment="1" applyProtection="1">
      <alignment vertical="center"/>
      <protection hidden="1"/>
    </xf>
    <xf numFmtId="165" fontId="156" fillId="4" borderId="2" xfId="0" applyNumberFormat="1" applyFont="1" applyFill="1" applyBorder="1" applyAlignment="1" applyProtection="1">
      <alignment horizontal="center" vertical="center"/>
      <protection hidden="1"/>
    </xf>
    <xf numFmtId="0" fontId="143" fillId="52" borderId="2" xfId="0" applyFont="1" applyFill="1" applyBorder="1" applyAlignment="1" applyProtection="1">
      <alignment horizontal="center" vertical="center"/>
      <protection locked="0"/>
    </xf>
    <xf numFmtId="0" fontId="144" fillId="54" borderId="2" xfId="0" applyFont="1" applyFill="1" applyBorder="1" applyAlignment="1" applyProtection="1">
      <alignment horizontal="center" vertical="center"/>
      <protection locked="0"/>
    </xf>
    <xf numFmtId="0" fontId="144" fillId="52" borderId="2" xfId="0" applyFont="1" applyFill="1" applyBorder="1" applyAlignment="1" applyProtection="1">
      <alignment vertical="center"/>
      <protection locked="0"/>
    </xf>
    <xf numFmtId="0" fontId="145" fillId="0" borderId="0" xfId="0" applyFont="1" applyFill="1" applyProtection="1">
      <protection locked="0"/>
    </xf>
    <xf numFmtId="0" fontId="143" fillId="53" borderId="2" xfId="0" applyFont="1" applyFill="1" applyBorder="1" applyAlignment="1" applyProtection="1">
      <alignment vertical="center" wrapText="1"/>
      <protection locked="0"/>
    </xf>
    <xf numFmtId="0" fontId="143" fillId="53" borderId="2" xfId="0" applyFont="1" applyFill="1" applyBorder="1" applyAlignment="1" applyProtection="1">
      <alignment horizontal="center" vertical="center" wrapText="1"/>
      <protection locked="0"/>
    </xf>
    <xf numFmtId="0" fontId="146" fillId="3" borderId="2" xfId="0" applyFont="1" applyFill="1" applyBorder="1" applyAlignment="1" applyProtection="1">
      <alignment vertical="center"/>
      <protection locked="0"/>
    </xf>
    <xf numFmtId="240" fontId="144" fillId="54" borderId="2" xfId="4609" applyNumberFormat="1" applyFont="1" applyFill="1" applyBorder="1" applyAlignment="1" applyProtection="1">
      <alignment horizontal="right" vertical="center"/>
      <protection locked="0"/>
    </xf>
    <xf numFmtId="0" fontId="144" fillId="54" borderId="2" xfId="0" applyFont="1" applyFill="1" applyBorder="1" applyAlignment="1" applyProtection="1">
      <alignment horizontal="left" vertical="center"/>
      <protection locked="0"/>
    </xf>
    <xf numFmtId="10" fontId="145" fillId="0" borderId="0" xfId="2" applyNumberFormat="1" applyFont="1" applyProtection="1">
      <protection locked="0"/>
    </xf>
    <xf numFmtId="3" fontId="145" fillId="0" borderId="0" xfId="0" applyNumberFormat="1" applyFont="1" applyProtection="1">
      <protection locked="0"/>
    </xf>
    <xf numFmtId="3" fontId="145" fillId="0" borderId="0" xfId="4609" applyNumberFormat="1" applyFont="1" applyFill="1" applyProtection="1">
      <protection locked="0"/>
    </xf>
    <xf numFmtId="3" fontId="145" fillId="0" borderId="0" xfId="0" applyNumberFormat="1" applyFont="1" applyFill="1" applyProtection="1">
      <protection locked="0"/>
    </xf>
    <xf numFmtId="240" fontId="143" fillId="53" borderId="2" xfId="4609" applyNumberFormat="1" applyFont="1" applyFill="1" applyBorder="1" applyAlignment="1" applyProtection="1">
      <alignment horizontal="center" vertical="center" wrapText="1"/>
      <protection locked="0"/>
    </xf>
    <xf numFmtId="240" fontId="144" fillId="54" borderId="2" xfId="4609" applyNumberFormat="1" applyFont="1" applyFill="1" applyBorder="1" applyAlignment="1" applyProtection="1">
      <alignment vertical="center"/>
      <protection locked="0"/>
    </xf>
    <xf numFmtId="239" fontId="145" fillId="0" borderId="0" xfId="0" applyNumberFormat="1" applyFont="1" applyFill="1" applyProtection="1">
      <protection locked="0"/>
    </xf>
    <xf numFmtId="240" fontId="145" fillId="0" borderId="0" xfId="4609" applyNumberFormat="1" applyFont="1" applyProtection="1">
      <protection locked="0"/>
    </xf>
    <xf numFmtId="0" fontId="144" fillId="0" borderId="0" xfId="0" applyFont="1" applyProtection="1">
      <protection locked="0"/>
    </xf>
    <xf numFmtId="0" fontId="144" fillId="9" borderId="2" xfId="0" applyFont="1" applyFill="1" applyBorder="1" applyAlignment="1" applyProtection="1">
      <alignment horizontal="center" vertical="center"/>
      <protection hidden="1"/>
    </xf>
    <xf numFmtId="0" fontId="145" fillId="0" borderId="0" xfId="0" applyFont="1" applyBorder="1" applyProtection="1">
      <protection hidden="1"/>
    </xf>
    <xf numFmtId="0" fontId="145" fillId="0" borderId="10" xfId="0" applyFont="1" applyBorder="1" applyProtection="1">
      <protection hidden="1"/>
    </xf>
    <xf numFmtId="0" fontId="143" fillId="53" borderId="2" xfId="0" applyFont="1" applyFill="1" applyBorder="1" applyAlignment="1" applyProtection="1">
      <alignment horizontal="center" vertical="center" wrapText="1"/>
      <protection hidden="1"/>
    </xf>
    <xf numFmtId="0" fontId="145" fillId="0" borderId="10" xfId="0" applyFont="1" applyFill="1" applyBorder="1" applyProtection="1">
      <protection hidden="1"/>
    </xf>
    <xf numFmtId="0" fontId="145" fillId="0" borderId="0" xfId="0" applyFont="1" applyFill="1" applyBorder="1" applyProtection="1">
      <protection hidden="1"/>
    </xf>
    <xf numFmtId="0" fontId="144" fillId="52" borderId="2" xfId="0" applyFont="1" applyFill="1" applyBorder="1" applyAlignment="1" applyProtection="1">
      <alignment vertical="center"/>
      <protection hidden="1"/>
    </xf>
    <xf numFmtId="0" fontId="145" fillId="0" borderId="4" xfId="0" applyFont="1" applyFill="1" applyBorder="1" applyProtection="1">
      <protection hidden="1"/>
    </xf>
    <xf numFmtId="0" fontId="145" fillId="0" borderId="38" xfId="0" applyFont="1" applyFill="1" applyBorder="1" applyProtection="1">
      <protection hidden="1"/>
    </xf>
    <xf numFmtId="240" fontId="144" fillId="9" borderId="2" xfId="4609" applyNumberFormat="1" applyFont="1" applyFill="1" applyBorder="1" applyAlignment="1" applyProtection="1">
      <alignment horizontal="right" vertical="center"/>
      <protection hidden="1"/>
    </xf>
    <xf numFmtId="240" fontId="144" fillId="9" borderId="2" xfId="4609" applyNumberFormat="1" applyFont="1" applyFill="1" applyBorder="1" applyAlignment="1" applyProtection="1">
      <alignment vertical="center"/>
      <protection hidden="1"/>
    </xf>
    <xf numFmtId="0" fontId="152" fillId="5" borderId="5" xfId="0" applyFont="1" applyFill="1" applyBorder="1" applyAlignment="1" applyProtection="1">
      <alignment horizontal="right" vertical="center" wrapText="1"/>
      <protection hidden="1"/>
    </xf>
    <xf numFmtId="0" fontId="167" fillId="5" borderId="5" xfId="1" applyFont="1" applyFill="1" applyBorder="1" applyAlignment="1" applyProtection="1">
      <alignment horizontal="left" vertical="top" wrapText="1"/>
      <protection hidden="1"/>
    </xf>
    <xf numFmtId="0" fontId="154" fillId="0" borderId="0" xfId="0" applyFont="1" applyProtection="1">
      <protection hidden="1"/>
    </xf>
    <xf numFmtId="0" fontId="169" fillId="5" borderId="5" xfId="0" applyFont="1" applyFill="1" applyBorder="1" applyAlignment="1" applyProtection="1">
      <alignment horizontal="left" vertical="center" wrapText="1"/>
      <protection hidden="1"/>
    </xf>
    <xf numFmtId="0" fontId="153" fillId="56" borderId="5" xfId="0" applyFont="1" applyFill="1" applyBorder="1" applyAlignment="1" applyProtection="1">
      <alignment horizontal="right" vertical="center" wrapText="1"/>
      <protection hidden="1"/>
    </xf>
    <xf numFmtId="0" fontId="154" fillId="56" borderId="5" xfId="0" applyFont="1" applyFill="1" applyBorder="1" applyAlignment="1" applyProtection="1">
      <alignment horizontal="center" vertical="center" wrapText="1"/>
      <protection hidden="1"/>
    </xf>
    <xf numFmtId="0" fontId="170" fillId="56" borderId="5" xfId="0" applyFont="1" applyFill="1" applyBorder="1" applyAlignment="1" applyProtection="1">
      <alignment horizontal="right" vertical="center" wrapText="1"/>
      <protection hidden="1"/>
    </xf>
    <xf numFmtId="0" fontId="170" fillId="6" borderId="5" xfId="0" applyFont="1" applyFill="1" applyBorder="1" applyAlignment="1" applyProtection="1">
      <alignment horizontal="right" vertical="center" wrapText="1"/>
      <protection hidden="1"/>
    </xf>
    <xf numFmtId="0" fontId="170" fillId="6" borderId="5" xfId="0" applyFont="1" applyFill="1" applyBorder="1" applyAlignment="1" applyProtection="1">
      <alignment horizontal="center" vertical="center" wrapText="1"/>
      <protection hidden="1"/>
    </xf>
    <xf numFmtId="0" fontId="154" fillId="0" borderId="47" xfId="0" applyFont="1" applyBorder="1" applyAlignment="1" applyProtection="1">
      <alignment wrapText="1"/>
      <protection hidden="1"/>
    </xf>
    <xf numFmtId="14" fontId="170" fillId="2" borderId="5" xfId="0" applyNumberFormat="1" applyFont="1" applyFill="1" applyBorder="1" applyAlignment="1" applyProtection="1">
      <alignment horizontal="right" vertical="center"/>
      <protection hidden="1"/>
    </xf>
    <xf numFmtId="164" fontId="154" fillId="2" borderId="5" xfId="0" applyNumberFormat="1" applyFont="1" applyFill="1" applyBorder="1" applyAlignment="1" applyProtection="1">
      <alignment horizontal="right" vertical="center"/>
      <protection hidden="1"/>
    </xf>
    <xf numFmtId="0" fontId="154" fillId="0" borderId="47" xfId="0" applyFont="1" applyBorder="1" applyAlignment="1" applyProtection="1">
      <alignment vertical="center" wrapText="1"/>
      <protection hidden="1"/>
    </xf>
    <xf numFmtId="0" fontId="153" fillId="56" borderId="2" xfId="0" applyFont="1" applyFill="1" applyBorder="1" applyAlignment="1" applyProtection="1">
      <protection hidden="1"/>
    </xf>
    <xf numFmtId="0" fontId="153" fillId="0" borderId="0" xfId="0" applyFont="1" applyFill="1" applyProtection="1">
      <protection hidden="1"/>
    </xf>
    <xf numFmtId="0" fontId="152" fillId="4" borderId="2" xfId="0" applyFont="1" applyFill="1" applyBorder="1" applyAlignment="1" applyProtection="1">
      <alignment horizontal="center"/>
      <protection hidden="1"/>
    </xf>
    <xf numFmtId="0" fontId="153" fillId="2" borderId="2" xfId="0" applyFont="1" applyFill="1" applyBorder="1" applyAlignment="1" applyProtection="1">
      <alignment horizontal="center"/>
      <protection hidden="1"/>
    </xf>
    <xf numFmtId="233" fontId="154" fillId="2" borderId="2" xfId="0" applyNumberFormat="1" applyFont="1" applyFill="1" applyBorder="1" applyProtection="1">
      <protection hidden="1"/>
    </xf>
    <xf numFmtId="0" fontId="154" fillId="0" borderId="37" xfId="0" applyFont="1" applyBorder="1" applyAlignment="1" applyProtection="1">
      <alignment vertical="center" wrapText="1"/>
      <protection hidden="1"/>
    </xf>
    <xf numFmtId="0" fontId="152" fillId="8" borderId="2" xfId="0" applyFont="1" applyFill="1" applyBorder="1" applyAlignment="1" applyProtection="1">
      <alignment horizontal="right"/>
      <protection locked="0"/>
    </xf>
    <xf numFmtId="0" fontId="168" fillId="54" borderId="5" xfId="1" applyFont="1" applyFill="1" applyBorder="1" applyAlignment="1" applyProtection="1">
      <alignment horizontal="left" vertical="top" wrapText="1"/>
      <protection hidden="1"/>
    </xf>
    <xf numFmtId="0" fontId="161" fillId="56" borderId="5" xfId="0" applyFont="1" applyFill="1" applyBorder="1" applyAlignment="1" applyProtection="1">
      <alignment horizontal="center" vertical="center" wrapText="1"/>
      <protection hidden="1"/>
    </xf>
    <xf numFmtId="0" fontId="169" fillId="5" borderId="7" xfId="0" applyFont="1" applyFill="1" applyBorder="1" applyAlignment="1" applyProtection="1">
      <alignment horizontal="left" vertical="center" wrapText="1"/>
      <protection hidden="1"/>
    </xf>
    <xf numFmtId="164" fontId="153" fillId="54" borderId="5" xfId="0" applyNumberFormat="1" applyFont="1" applyFill="1" applyBorder="1" applyAlignment="1" applyProtection="1">
      <alignment horizontal="center" vertical="center"/>
      <protection hidden="1"/>
    </xf>
    <xf numFmtId="0" fontId="154" fillId="2" borderId="2" xfId="0" applyFont="1" applyFill="1" applyBorder="1" applyAlignment="1" applyProtection="1">
      <alignment horizontal="center" vertical="center"/>
      <protection hidden="1"/>
    </xf>
    <xf numFmtId="164" fontId="154" fillId="54" borderId="5" xfId="0" applyNumberFormat="1" applyFont="1" applyFill="1" applyBorder="1" applyAlignment="1" applyProtection="1">
      <alignment horizontal="right" vertical="center"/>
      <protection hidden="1"/>
    </xf>
    <xf numFmtId="0" fontId="157" fillId="0" borderId="0" xfId="0" applyFont="1" applyAlignment="1" applyProtection="1">
      <alignment horizontal="left" vertical="center"/>
      <protection hidden="1"/>
    </xf>
    <xf numFmtId="0" fontId="150" fillId="0" borderId="0" xfId="0" applyFont="1" applyProtection="1">
      <protection hidden="1"/>
    </xf>
    <xf numFmtId="3" fontId="150" fillId="0" borderId="0" xfId="0" applyNumberFormat="1" applyFont="1" applyProtection="1">
      <protection hidden="1"/>
    </xf>
    <xf numFmtId="3" fontId="150" fillId="0" borderId="0" xfId="0" applyNumberFormat="1" applyFont="1" applyAlignment="1" applyProtection="1">
      <alignment vertical="center"/>
      <protection hidden="1"/>
    </xf>
    <xf numFmtId="0" fontId="157" fillId="2" borderId="2" xfId="0" applyFont="1" applyFill="1" applyBorder="1" applyAlignment="1" applyProtection="1">
      <alignment vertical="center" wrapText="1"/>
      <protection locked="0"/>
    </xf>
    <xf numFmtId="43" fontId="150" fillId="0" borderId="0" xfId="0" applyNumberFormat="1" applyFont="1" applyProtection="1">
      <protection hidden="1"/>
    </xf>
    <xf numFmtId="43" fontId="150" fillId="0" borderId="0" xfId="4609" applyFont="1" applyProtection="1">
      <protection hidden="1"/>
    </xf>
    <xf numFmtId="1" fontId="150" fillId="0" borderId="0" xfId="0" applyNumberFormat="1" applyFont="1" applyProtection="1">
      <protection hidden="1"/>
    </xf>
    <xf numFmtId="240" fontId="150" fillId="0" borderId="0" xfId="0" applyNumberFormat="1" applyFont="1" applyProtection="1">
      <protection hidden="1"/>
    </xf>
    <xf numFmtId="1" fontId="166" fillId="5" borderId="2" xfId="0" applyNumberFormat="1" applyFont="1" applyFill="1" applyBorder="1" applyAlignment="1" applyProtection="1">
      <alignment horizontal="center" vertical="center"/>
      <protection locked="0"/>
    </xf>
    <xf numFmtId="3" fontId="154" fillId="2" borderId="2" xfId="0" applyNumberFormat="1" applyFont="1" applyFill="1" applyBorder="1" applyAlignment="1" applyProtection="1">
      <alignment horizontal="right" vertical="center" wrapText="1"/>
      <protection locked="0"/>
    </xf>
    <xf numFmtId="0" fontId="147" fillId="2" borderId="6" xfId="0" applyFont="1" applyFill="1" applyBorder="1" applyAlignment="1" applyProtection="1">
      <alignment horizontal="left" vertical="center" wrapText="1"/>
      <protection locked="0"/>
    </xf>
    <xf numFmtId="0" fontId="166" fillId="5" borderId="3" xfId="0" applyFont="1" applyFill="1" applyBorder="1" applyAlignment="1" applyProtection="1">
      <alignment vertical="center"/>
      <protection locked="0"/>
    </xf>
    <xf numFmtId="0" fontId="147" fillId="2" borderId="45" xfId="0" applyFont="1" applyFill="1" applyBorder="1" applyAlignment="1" applyProtection="1">
      <alignment horizontal="left" vertical="center" wrapText="1"/>
      <protection locked="0"/>
    </xf>
    <xf numFmtId="0" fontId="147" fillId="2" borderId="2" xfId="0" applyFont="1" applyFill="1" applyBorder="1" applyAlignment="1" applyProtection="1">
      <alignment vertical="center" wrapText="1"/>
      <protection locked="0"/>
    </xf>
    <xf numFmtId="0" fontId="155" fillId="3" borderId="2" xfId="0" applyFont="1" applyFill="1" applyBorder="1" applyAlignment="1" applyProtection="1">
      <alignment vertical="center" wrapText="1"/>
      <protection locked="0"/>
    </xf>
    <xf numFmtId="3" fontId="152" fillId="3" borderId="2" xfId="0" applyNumberFormat="1" applyFont="1" applyFill="1" applyBorder="1" applyAlignment="1" applyProtection="1">
      <alignment horizontal="right" vertical="center" wrapText="1"/>
      <protection locked="0"/>
    </xf>
    <xf numFmtId="165" fontId="162" fillId="2" borderId="2" xfId="0" applyNumberFormat="1" applyFont="1" applyFill="1" applyBorder="1" applyAlignment="1" applyProtection="1">
      <alignment horizontal="right" vertical="center" wrapText="1"/>
      <protection locked="0"/>
    </xf>
    <xf numFmtId="165" fontId="165" fillId="2" borderId="2" xfId="0" applyNumberFormat="1" applyFont="1" applyFill="1" applyBorder="1" applyAlignment="1" applyProtection="1">
      <alignment horizontal="right" vertical="center" wrapText="1"/>
      <protection locked="0"/>
    </xf>
    <xf numFmtId="165" fontId="154" fillId="2" borderId="2" xfId="0" applyNumberFormat="1" applyFont="1" applyFill="1" applyBorder="1" applyAlignment="1" applyProtection="1">
      <alignment horizontal="right" vertical="center" wrapText="1"/>
      <protection locked="0"/>
    </xf>
    <xf numFmtId="0" fontId="145" fillId="0" borderId="0" xfId="0" applyFont="1" applyAlignment="1" applyProtection="1">
      <alignment horizontal="center" vertical="center"/>
      <protection locked="0"/>
    </xf>
    <xf numFmtId="0" fontId="145" fillId="0" borderId="0" xfId="0" applyFont="1" applyFill="1" applyBorder="1" applyAlignment="1" applyProtection="1">
      <alignment horizontal="center" vertical="center"/>
      <protection locked="0"/>
    </xf>
    <xf numFmtId="17" fontId="145" fillId="0" borderId="0" xfId="0" applyNumberFormat="1" applyFont="1" applyFill="1" applyBorder="1" applyAlignment="1" applyProtection="1">
      <alignment horizontal="center" vertical="center"/>
      <protection locked="0"/>
    </xf>
    <xf numFmtId="15" fontId="145" fillId="0" borderId="0" xfId="0" applyNumberFormat="1" applyFont="1" applyFill="1" applyBorder="1" applyAlignment="1" applyProtection="1">
      <alignment horizontal="center" vertical="center"/>
      <protection locked="0"/>
    </xf>
    <xf numFmtId="0" fontId="149" fillId="6" borderId="39" xfId="0" applyFont="1" applyFill="1" applyBorder="1" applyAlignment="1" applyProtection="1">
      <alignment horizontal="center" vertical="center" wrapText="1"/>
      <protection locked="0"/>
    </xf>
    <xf numFmtId="0" fontId="150" fillId="9" borderId="40" xfId="0" applyFont="1" applyFill="1" applyBorder="1" applyAlignment="1" applyProtection="1">
      <alignment vertical="top" wrapText="1"/>
      <protection locked="0"/>
    </xf>
    <xf numFmtId="0" fontId="149" fillId="6" borderId="41" xfId="0" applyFont="1" applyFill="1" applyBorder="1" applyAlignment="1" applyProtection="1">
      <alignment horizontal="center" vertical="center" wrapText="1"/>
      <protection locked="0"/>
    </xf>
    <xf numFmtId="0" fontId="150" fillId="9" borderId="42" xfId="0" applyFont="1" applyFill="1" applyBorder="1" applyAlignment="1" applyProtection="1">
      <alignment vertical="top" wrapText="1"/>
      <protection locked="0"/>
    </xf>
    <xf numFmtId="0" fontId="149" fillId="4" borderId="41" xfId="0" applyFont="1" applyFill="1" applyBorder="1" applyAlignment="1" applyProtection="1">
      <alignment horizontal="center" vertical="center" wrapText="1"/>
      <protection locked="0"/>
    </xf>
    <xf numFmtId="0" fontId="148" fillId="4" borderId="42" xfId="0" applyFont="1" applyFill="1" applyBorder="1" applyAlignment="1" applyProtection="1">
      <alignment horizontal="left" vertical="top" wrapText="1"/>
      <protection locked="0"/>
    </xf>
    <xf numFmtId="0" fontId="149" fillId="6" borderId="43" xfId="0" applyFont="1" applyFill="1" applyBorder="1" applyAlignment="1" applyProtection="1">
      <alignment horizontal="center" vertical="center" wrapText="1"/>
      <protection locked="0"/>
    </xf>
    <xf numFmtId="0" fontId="150" fillId="9" borderId="44" xfId="0" applyFont="1" applyFill="1" applyBorder="1" applyAlignment="1" applyProtection="1">
      <alignment vertical="top" wrapText="1"/>
      <protection locked="0"/>
    </xf>
    <xf numFmtId="0" fontId="149" fillId="0" borderId="0" xfId="0" applyFont="1" applyAlignment="1" applyProtection="1">
      <alignment horizontal="center" vertical="top" wrapText="1"/>
      <protection locked="0"/>
    </xf>
    <xf numFmtId="0" fontId="145" fillId="0" borderId="0" xfId="0" applyFont="1" applyAlignment="1" applyProtection="1">
      <alignment vertical="top" wrapText="1"/>
      <protection locked="0"/>
    </xf>
    <xf numFmtId="0" fontId="150" fillId="0" borderId="0" xfId="0" applyFont="1" applyFill="1" applyBorder="1" applyAlignment="1" applyProtection="1">
      <alignment vertical="center" wrapText="1"/>
      <protection locked="0"/>
    </xf>
    <xf numFmtId="0" fontId="150" fillId="0" borderId="0" xfId="0" applyFont="1" applyAlignment="1" applyProtection="1">
      <alignment vertical="center" wrapText="1"/>
      <protection locked="0"/>
    </xf>
    <xf numFmtId="3" fontId="152" fillId="8" borderId="2" xfId="0" applyNumberFormat="1" applyFont="1" applyFill="1" applyBorder="1" applyAlignment="1" applyProtection="1">
      <alignment horizontal="right"/>
      <protection hidden="1"/>
    </xf>
    <xf numFmtId="0" fontId="157" fillId="0" borderId="0" xfId="0" applyFont="1" applyAlignment="1" applyProtection="1">
      <alignment horizontal="left" vertical="center"/>
      <protection locked="0"/>
    </xf>
    <xf numFmtId="0" fontId="150" fillId="0" borderId="0" xfId="0" applyFont="1" applyProtection="1">
      <protection locked="0"/>
    </xf>
    <xf numFmtId="0" fontId="150" fillId="0" borderId="0" xfId="0" applyFont="1" applyAlignment="1" applyProtection="1">
      <alignment vertical="center"/>
      <protection locked="0"/>
    </xf>
    <xf numFmtId="3" fontId="150" fillId="0" borderId="0" xfId="0" applyNumberFormat="1" applyFont="1" applyAlignment="1" applyProtection="1">
      <alignment vertical="center"/>
      <protection locked="0"/>
    </xf>
    <xf numFmtId="0" fontId="157" fillId="0" borderId="0" xfId="0" applyFont="1" applyProtection="1">
      <protection locked="0"/>
    </xf>
    <xf numFmtId="43" fontId="150" fillId="0" borderId="0" xfId="0" applyNumberFormat="1" applyFont="1" applyProtection="1">
      <protection locked="0"/>
    </xf>
    <xf numFmtId="3" fontId="154" fillId="2" borderId="2" xfId="0" applyNumberFormat="1" applyFont="1" applyFill="1" applyBorder="1" applyAlignment="1" applyProtection="1">
      <alignment horizontal="right" vertical="center" wrapText="1"/>
      <protection hidden="1"/>
    </xf>
    <xf numFmtId="240" fontId="154" fillId="2" borderId="2" xfId="4609" applyNumberFormat="1" applyFont="1" applyFill="1" applyBorder="1" applyAlignment="1" applyProtection="1">
      <alignment horizontal="right" vertical="center" wrapText="1"/>
      <protection hidden="1"/>
    </xf>
    <xf numFmtId="4" fontId="154" fillId="2" borderId="2" xfId="0" applyNumberFormat="1" applyFont="1" applyFill="1" applyBorder="1" applyAlignment="1" applyProtection="1">
      <alignment horizontal="right" vertical="center" wrapText="1"/>
      <protection hidden="1"/>
    </xf>
    <xf numFmtId="3" fontId="153" fillId="2" borderId="2" xfId="0" applyNumberFormat="1" applyFont="1" applyFill="1" applyBorder="1" applyAlignment="1" applyProtection="1">
      <alignment horizontal="center" vertical="center" wrapText="1"/>
      <protection hidden="1"/>
    </xf>
    <xf numFmtId="10" fontId="154" fillId="2" borderId="2" xfId="2" applyNumberFormat="1" applyFont="1" applyFill="1" applyBorder="1" applyAlignment="1" applyProtection="1">
      <alignment horizontal="right" vertical="center" wrapText="1"/>
      <protection hidden="1"/>
    </xf>
    <xf numFmtId="10" fontId="154" fillId="2" borderId="6" xfId="2" applyNumberFormat="1" applyFont="1" applyFill="1" applyBorder="1" applyAlignment="1" applyProtection="1">
      <alignment horizontal="right" vertical="center" wrapText="1"/>
      <protection hidden="1"/>
    </xf>
    <xf numFmtId="0" fontId="166" fillId="5" borderId="8" xfId="0" applyFont="1" applyFill="1" applyBorder="1" applyAlignment="1" applyProtection="1">
      <alignment vertical="center"/>
      <protection hidden="1"/>
    </xf>
    <xf numFmtId="3" fontId="154" fillId="2" borderId="45" xfId="0" applyNumberFormat="1" applyFont="1" applyFill="1" applyBorder="1" applyAlignment="1" applyProtection="1">
      <alignment horizontal="right" vertical="center" wrapText="1"/>
      <protection hidden="1"/>
    </xf>
    <xf numFmtId="3" fontId="161" fillId="2" borderId="2" xfId="0" applyNumberFormat="1" applyFont="1" applyFill="1" applyBorder="1" applyAlignment="1" applyProtection="1">
      <alignment horizontal="right" vertical="center" wrapText="1"/>
      <protection hidden="1"/>
    </xf>
    <xf numFmtId="10" fontId="154" fillId="2" borderId="2" xfId="2" applyNumberFormat="1" applyFont="1" applyFill="1" applyBorder="1" applyAlignment="1" applyProtection="1">
      <alignment horizontal="center" vertical="center" wrapText="1"/>
      <protection hidden="1"/>
    </xf>
    <xf numFmtId="10" fontId="157" fillId="2" borderId="2" xfId="2" applyNumberFormat="1" applyFont="1" applyFill="1" applyBorder="1" applyAlignment="1" applyProtection="1">
      <alignment horizontal="center" vertical="center" wrapText="1"/>
      <protection hidden="1"/>
    </xf>
    <xf numFmtId="0" fontId="178" fillId="0" borderId="0" xfId="0" applyFont="1" applyProtection="1">
      <protection hidden="1"/>
    </xf>
    <xf numFmtId="0" fontId="178" fillId="0" borderId="0" xfId="0" applyFont="1" applyAlignment="1" applyProtection="1">
      <alignment horizontal="center"/>
      <protection hidden="1"/>
    </xf>
    <xf numFmtId="0" fontId="178" fillId="0" borderId="1" xfId="0" applyFont="1" applyBorder="1" applyProtection="1">
      <protection hidden="1"/>
    </xf>
    <xf numFmtId="0" fontId="178" fillId="0" borderId="48" xfId="0" applyFont="1" applyBorder="1" applyProtection="1">
      <protection hidden="1"/>
    </xf>
    <xf numFmtId="10" fontId="178" fillId="0" borderId="0" xfId="0" applyNumberFormat="1" applyFont="1" applyProtection="1">
      <protection hidden="1"/>
    </xf>
    <xf numFmtId="0" fontId="178" fillId="0" borderId="0" xfId="0" applyFont="1" applyBorder="1" applyAlignment="1" applyProtection="1">
      <alignment vertical="center"/>
      <protection hidden="1"/>
    </xf>
    <xf numFmtId="0" fontId="179" fillId="0" borderId="50" xfId="0" applyNumberFormat="1" applyFont="1" applyBorder="1" applyAlignment="1" applyProtection="1">
      <alignment horizontal="right" vertical="center"/>
      <protection hidden="1"/>
    </xf>
    <xf numFmtId="10" fontId="178" fillId="0" borderId="0" xfId="2" applyNumberFormat="1" applyFont="1" applyBorder="1" applyProtection="1">
      <protection hidden="1"/>
    </xf>
    <xf numFmtId="0" fontId="178" fillId="0" borderId="0" xfId="0" applyFont="1" applyBorder="1" applyProtection="1">
      <protection hidden="1"/>
    </xf>
    <xf numFmtId="0" fontId="178" fillId="0" borderId="46" xfId="0" applyFont="1" applyBorder="1" applyProtection="1">
      <protection hidden="1"/>
    </xf>
    <xf numFmtId="0" fontId="178" fillId="0" borderId="0" xfId="0" applyFont="1" applyAlignment="1" applyProtection="1">
      <alignment horizontal="center" vertical="center"/>
      <protection hidden="1"/>
    </xf>
    <xf numFmtId="0" fontId="178" fillId="0" borderId="50" xfId="0" applyFont="1" applyBorder="1" applyProtection="1">
      <protection hidden="1"/>
    </xf>
    <xf numFmtId="9" fontId="178" fillId="0" borderId="0" xfId="2" applyFont="1" applyBorder="1" applyProtection="1">
      <protection hidden="1"/>
    </xf>
    <xf numFmtId="0" fontId="178" fillId="0" borderId="50" xfId="0" applyFont="1" applyBorder="1" applyAlignment="1" applyProtection="1">
      <protection hidden="1"/>
    </xf>
    <xf numFmtId="0" fontId="178" fillId="0" borderId="0" xfId="0" applyFont="1" applyBorder="1" applyAlignment="1" applyProtection="1">
      <protection hidden="1"/>
    </xf>
    <xf numFmtId="0" fontId="177" fillId="0" borderId="0" xfId="0" applyFont="1" applyBorder="1" applyAlignment="1" applyProtection="1">
      <alignment horizontal="center"/>
      <protection hidden="1"/>
    </xf>
    <xf numFmtId="0" fontId="177" fillId="0" borderId="46" xfId="0" applyFont="1" applyBorder="1" applyAlignment="1" applyProtection="1">
      <alignment horizontal="center"/>
      <protection hidden="1"/>
    </xf>
    <xf numFmtId="0" fontId="177" fillId="0" borderId="50" xfId="0" applyNumberFormat="1" applyFont="1" applyBorder="1" applyProtection="1">
      <protection hidden="1"/>
    </xf>
    <xf numFmtId="0" fontId="177" fillId="0" borderId="0" xfId="0" applyNumberFormat="1" applyFont="1" applyBorder="1" applyProtection="1">
      <protection hidden="1"/>
    </xf>
    <xf numFmtId="0" fontId="177" fillId="0" borderId="0" xfId="0" applyFont="1" applyBorder="1" applyAlignment="1" applyProtection="1">
      <alignment horizontal="center" vertical="center"/>
      <protection hidden="1"/>
    </xf>
    <xf numFmtId="10" fontId="178" fillId="0" borderId="46" xfId="2" applyNumberFormat="1" applyFont="1" applyBorder="1" applyProtection="1">
      <protection hidden="1"/>
    </xf>
    <xf numFmtId="0" fontId="179" fillId="0" borderId="50" xfId="0" applyNumberFormat="1" applyFont="1" applyFill="1" applyBorder="1" applyAlignment="1" applyProtection="1">
      <alignment horizontal="right" vertical="center"/>
      <protection hidden="1"/>
    </xf>
    <xf numFmtId="0" fontId="179" fillId="0" borderId="0" xfId="0" applyNumberFormat="1" applyFont="1" applyFill="1" applyBorder="1" applyAlignment="1" applyProtection="1">
      <alignment horizontal="right" vertical="center"/>
      <protection hidden="1"/>
    </xf>
    <xf numFmtId="240" fontId="179" fillId="0" borderId="0" xfId="4609" applyNumberFormat="1" applyFont="1" applyFill="1" applyBorder="1" applyAlignment="1" applyProtection="1">
      <alignment horizontal="right" vertical="center"/>
      <protection hidden="1"/>
    </xf>
    <xf numFmtId="0" fontId="179" fillId="0" borderId="51" xfId="0" applyNumberFormat="1" applyFont="1" applyFill="1" applyBorder="1" applyAlignment="1" applyProtection="1">
      <alignment horizontal="right" vertical="center"/>
      <protection hidden="1"/>
    </xf>
    <xf numFmtId="0" fontId="179" fillId="0" borderId="18" xfId="0" applyNumberFormat="1" applyFont="1" applyFill="1" applyBorder="1" applyAlignment="1" applyProtection="1">
      <alignment horizontal="right" vertical="center"/>
      <protection hidden="1"/>
    </xf>
    <xf numFmtId="10" fontId="178" fillId="0" borderId="18" xfId="2" applyNumberFormat="1" applyFont="1" applyBorder="1" applyProtection="1">
      <protection hidden="1"/>
    </xf>
    <xf numFmtId="0" fontId="178" fillId="0" borderId="18" xfId="0" applyFont="1" applyBorder="1" applyProtection="1">
      <protection hidden="1"/>
    </xf>
    <xf numFmtId="0" fontId="178" fillId="0" borderId="52" xfId="0" applyFont="1" applyBorder="1" applyProtection="1">
      <protection hidden="1"/>
    </xf>
    <xf numFmtId="0" fontId="178" fillId="0" borderId="0" xfId="0" applyNumberFormat="1" applyFont="1" applyProtection="1">
      <protection hidden="1"/>
    </xf>
    <xf numFmtId="9" fontId="178" fillId="0" borderId="0" xfId="0" applyNumberFormat="1" applyFont="1" applyProtection="1">
      <protection hidden="1"/>
    </xf>
    <xf numFmtId="0" fontId="145" fillId="55" borderId="2" xfId="0" applyFont="1" applyFill="1" applyBorder="1" applyAlignment="1" applyProtection="1">
      <alignment horizontal="center" vertical="center"/>
      <protection locked="0"/>
    </xf>
    <xf numFmtId="243" fontId="171" fillId="0" borderId="2" xfId="0" applyNumberFormat="1" applyFont="1" applyBorder="1" applyAlignment="1" applyProtection="1">
      <alignment horizontal="right" vertical="center"/>
      <protection locked="0"/>
    </xf>
    <xf numFmtId="165" fontId="172" fillId="0" borderId="2" xfId="0" applyNumberFormat="1" applyFont="1" applyBorder="1" applyAlignment="1" applyProtection="1">
      <alignment horizontal="right" vertical="center"/>
      <protection locked="0"/>
    </xf>
    <xf numFmtId="244" fontId="171" fillId="0" borderId="2" xfId="0" applyNumberFormat="1" applyFont="1" applyBorder="1" applyAlignment="1" applyProtection="1">
      <alignment horizontal="right" vertical="center"/>
      <protection locked="0"/>
    </xf>
    <xf numFmtId="245" fontId="171" fillId="0" borderId="2" xfId="0" applyNumberFormat="1" applyFont="1" applyBorder="1" applyAlignment="1" applyProtection="1">
      <alignment horizontal="right" vertical="center"/>
      <protection locked="0"/>
    </xf>
    <xf numFmtId="246" fontId="171" fillId="0" borderId="2" xfId="0" applyNumberFormat="1" applyFont="1" applyBorder="1" applyAlignment="1" applyProtection="1">
      <alignment horizontal="right" vertical="center"/>
      <protection locked="0"/>
    </xf>
    <xf numFmtId="247" fontId="171" fillId="0" borderId="2" xfId="0" applyNumberFormat="1" applyFont="1" applyBorder="1" applyAlignment="1" applyProtection="1">
      <alignment horizontal="right" vertical="center"/>
      <protection locked="0"/>
    </xf>
    <xf numFmtId="248" fontId="171" fillId="0" borderId="2" xfId="0" applyNumberFormat="1" applyFont="1" applyBorder="1" applyAlignment="1" applyProtection="1">
      <alignment horizontal="right" vertical="center"/>
      <protection locked="0"/>
    </xf>
    <xf numFmtId="249" fontId="171" fillId="0" borderId="2" xfId="0" applyNumberFormat="1" applyFont="1" applyBorder="1" applyAlignment="1" applyProtection="1">
      <alignment horizontal="right" vertical="center"/>
      <protection locked="0"/>
    </xf>
    <xf numFmtId="250" fontId="171" fillId="0" borderId="2" xfId="0" applyNumberFormat="1" applyFont="1" applyBorder="1" applyAlignment="1" applyProtection="1">
      <alignment horizontal="right" vertical="center"/>
      <protection locked="0"/>
    </xf>
    <xf numFmtId="251" fontId="171" fillId="0" borderId="2" xfId="0" applyNumberFormat="1" applyFont="1" applyBorder="1" applyAlignment="1" applyProtection="1">
      <alignment horizontal="right" vertical="center"/>
      <protection locked="0"/>
    </xf>
    <xf numFmtId="252" fontId="171" fillId="0" borderId="2" xfId="0" applyNumberFormat="1" applyFont="1" applyBorder="1" applyAlignment="1" applyProtection="1">
      <alignment horizontal="right" vertical="center"/>
      <protection locked="0"/>
    </xf>
    <xf numFmtId="253" fontId="171" fillId="0" borderId="2" xfId="0" applyNumberFormat="1" applyFont="1" applyBorder="1" applyAlignment="1" applyProtection="1">
      <alignment horizontal="right" vertical="center"/>
      <protection locked="0"/>
    </xf>
    <xf numFmtId="254" fontId="171" fillId="0" borderId="2" xfId="0" applyNumberFormat="1" applyFont="1" applyBorder="1" applyAlignment="1" applyProtection="1">
      <alignment horizontal="right" vertical="center"/>
      <protection locked="0"/>
    </xf>
    <xf numFmtId="0" fontId="173" fillId="57" borderId="2" xfId="0" applyFont="1" applyFill="1" applyBorder="1" applyAlignment="1" applyProtection="1">
      <alignment horizontal="center" wrapText="1"/>
      <protection hidden="1"/>
    </xf>
    <xf numFmtId="0" fontId="11" fillId="0" borderId="2" xfId="0" applyFont="1" applyFill="1" applyBorder="1" applyAlignment="1" applyProtection="1">
      <alignment horizontal="center" wrapText="1"/>
      <protection hidden="1"/>
    </xf>
    <xf numFmtId="0" fontId="174" fillId="58" borderId="2" xfId="0" applyFont="1" applyFill="1" applyBorder="1" applyAlignment="1" applyProtection="1">
      <alignment horizontal="left" wrapText="1"/>
      <protection hidden="1"/>
    </xf>
    <xf numFmtId="0" fontId="173" fillId="57" borderId="2" xfId="0" applyFont="1" applyFill="1" applyBorder="1" applyAlignment="1" applyProtection="1">
      <alignment horizontal="left" wrapText="1"/>
      <protection hidden="1"/>
    </xf>
    <xf numFmtId="0" fontId="175" fillId="57" borderId="2" xfId="0" applyFont="1" applyFill="1" applyBorder="1" applyAlignment="1" applyProtection="1">
      <alignment horizontal="left" wrapText="1"/>
      <protection hidden="1"/>
    </xf>
    <xf numFmtId="0" fontId="176" fillId="57" borderId="2" xfId="0" applyFont="1" applyFill="1" applyBorder="1" applyAlignment="1" applyProtection="1">
      <alignment horizontal="left" wrapText="1"/>
      <protection hidden="1"/>
    </xf>
    <xf numFmtId="0" fontId="0" fillId="0" borderId="0" xfId="0" applyProtection="1">
      <protection hidden="1"/>
    </xf>
    <xf numFmtId="254" fontId="171" fillId="0" borderId="0" xfId="0" applyNumberFormat="1" applyFont="1" applyBorder="1" applyAlignment="1" applyProtection="1">
      <alignment horizontal="right" vertical="center"/>
      <protection locked="0"/>
    </xf>
    <xf numFmtId="0" fontId="150" fillId="54" borderId="49" xfId="0" applyFont="1" applyFill="1" applyBorder="1" applyAlignment="1" applyProtection="1">
      <alignment horizontal="left" vertical="center" wrapText="1"/>
    </xf>
    <xf numFmtId="0" fontId="150" fillId="54" borderId="48" xfId="0" applyFont="1" applyFill="1" applyBorder="1" applyAlignment="1" applyProtection="1">
      <alignment horizontal="left" vertical="center" wrapText="1"/>
    </xf>
    <xf numFmtId="0" fontId="150" fillId="54" borderId="50" xfId="0" applyFont="1" applyFill="1" applyBorder="1" applyAlignment="1" applyProtection="1">
      <alignment horizontal="left" vertical="center" wrapText="1"/>
    </xf>
    <xf numFmtId="0" fontId="150" fillId="54" borderId="46" xfId="0" applyFont="1" applyFill="1" applyBorder="1" applyAlignment="1" applyProtection="1">
      <alignment horizontal="left" vertical="center" wrapText="1"/>
    </xf>
    <xf numFmtId="0" fontId="150" fillId="54" borderId="51" xfId="0" applyFont="1" applyFill="1" applyBorder="1" applyAlignment="1" applyProtection="1">
      <alignment horizontal="left" vertical="center" wrapText="1"/>
    </xf>
    <xf numFmtId="0" fontId="150" fillId="54" borderId="52" xfId="0" applyFont="1" applyFill="1" applyBorder="1" applyAlignment="1" applyProtection="1">
      <alignment horizontal="left" vertical="center" wrapText="1"/>
    </xf>
    <xf numFmtId="0" fontId="150" fillId="54" borderId="1" xfId="0" applyFont="1" applyFill="1" applyBorder="1" applyAlignment="1" applyProtection="1">
      <alignment horizontal="left" vertical="center" wrapText="1"/>
    </xf>
    <xf numFmtId="0" fontId="150" fillId="54" borderId="0" xfId="0" applyFont="1" applyFill="1" applyBorder="1" applyAlignment="1" applyProtection="1">
      <alignment horizontal="left" vertical="center" wrapText="1"/>
    </xf>
    <xf numFmtId="0" fontId="150" fillId="54" borderId="18" xfId="0" applyFont="1" applyFill="1" applyBorder="1" applyAlignment="1" applyProtection="1">
      <alignment horizontal="left" vertical="center" wrapText="1"/>
    </xf>
    <xf numFmtId="0" fontId="149" fillId="7" borderId="9" xfId="0" applyFont="1" applyFill="1" applyBorder="1" applyAlignment="1" applyProtection="1">
      <alignment horizontal="left" vertical="top" wrapText="1"/>
      <protection locked="0"/>
    </xf>
    <xf numFmtId="0" fontId="149" fillId="7" borderId="10" xfId="0" applyFont="1" applyFill="1" applyBorder="1" applyAlignment="1" applyProtection="1">
      <alignment horizontal="left" vertical="top" wrapText="1"/>
      <protection locked="0"/>
    </xf>
    <xf numFmtId="0" fontId="160" fillId="5" borderId="4" xfId="0" applyFont="1" applyFill="1" applyBorder="1" applyAlignment="1" applyProtection="1">
      <alignment horizontal="center" vertical="center"/>
      <protection locked="0"/>
    </xf>
    <xf numFmtId="0" fontId="149" fillId="7" borderId="2" xfId="0" applyFont="1" applyFill="1" applyBorder="1" applyAlignment="1" applyProtection="1">
      <alignment horizontal="left" vertical="top" wrapText="1"/>
      <protection locked="0"/>
    </xf>
    <xf numFmtId="0" fontId="150" fillId="54" borderId="49" xfId="0" applyFont="1" applyFill="1" applyBorder="1" applyAlignment="1" applyProtection="1">
      <alignment horizontal="left" vertical="center" wrapText="1"/>
      <protection hidden="1"/>
    </xf>
    <xf numFmtId="0" fontId="150" fillId="54" borderId="1" xfId="0" applyFont="1" applyFill="1" applyBorder="1" applyAlignment="1" applyProtection="1">
      <alignment horizontal="left" vertical="center" wrapText="1"/>
      <protection hidden="1"/>
    </xf>
    <xf numFmtId="0" fontId="150" fillId="54" borderId="48" xfId="0" applyFont="1" applyFill="1" applyBorder="1" applyAlignment="1" applyProtection="1">
      <alignment horizontal="left" vertical="center" wrapText="1"/>
      <protection hidden="1"/>
    </xf>
    <xf numFmtId="0" fontId="150" fillId="54" borderId="50" xfId="0" applyFont="1" applyFill="1" applyBorder="1" applyAlignment="1" applyProtection="1">
      <alignment horizontal="left" vertical="center" wrapText="1"/>
      <protection hidden="1"/>
    </xf>
    <xf numFmtId="0" fontId="150" fillId="54" borderId="0" xfId="0" applyFont="1" applyFill="1" applyBorder="1" applyAlignment="1" applyProtection="1">
      <alignment horizontal="left" vertical="center" wrapText="1"/>
      <protection hidden="1"/>
    </xf>
    <xf numFmtId="0" fontId="150" fillId="54" borderId="46" xfId="0" applyFont="1" applyFill="1" applyBorder="1" applyAlignment="1" applyProtection="1">
      <alignment horizontal="left" vertical="center" wrapText="1"/>
      <protection hidden="1"/>
    </xf>
    <xf numFmtId="0" fontId="150" fillId="54" borderId="51" xfId="0" applyFont="1" applyFill="1" applyBorder="1" applyAlignment="1" applyProtection="1">
      <alignment horizontal="left" vertical="center" wrapText="1"/>
      <protection hidden="1"/>
    </xf>
    <xf numFmtId="0" fontId="150" fillId="54" borderId="18" xfId="0" applyFont="1" applyFill="1" applyBorder="1" applyAlignment="1" applyProtection="1">
      <alignment horizontal="left" vertical="center" wrapText="1"/>
      <protection hidden="1"/>
    </xf>
    <xf numFmtId="0" fontId="150" fillId="54" borderId="52" xfId="0" applyFont="1" applyFill="1" applyBorder="1" applyAlignment="1" applyProtection="1">
      <alignment horizontal="left" vertical="center" wrapText="1"/>
      <protection hidden="1"/>
    </xf>
    <xf numFmtId="0" fontId="156" fillId="5" borderId="3" xfId="0" applyFont="1" applyFill="1" applyBorder="1" applyAlignment="1" applyProtection="1">
      <alignment horizontal="center" vertical="center"/>
      <protection hidden="1"/>
    </xf>
    <xf numFmtId="0" fontId="156" fillId="5" borderId="8" xfId="0" applyFont="1" applyFill="1" applyBorder="1" applyAlignment="1" applyProtection="1">
      <alignment horizontal="center" vertical="center"/>
      <protection hidden="1"/>
    </xf>
    <xf numFmtId="0" fontId="156" fillId="5" borderId="53" xfId="0" applyFont="1" applyFill="1" applyBorder="1" applyAlignment="1" applyProtection="1">
      <alignment horizontal="center" vertical="center"/>
      <protection hidden="1"/>
    </xf>
    <xf numFmtId="1" fontId="156" fillId="4" borderId="3" xfId="0" applyNumberFormat="1" applyFont="1" applyFill="1" applyBorder="1" applyAlignment="1" applyProtection="1">
      <alignment horizontal="center" vertical="center"/>
      <protection hidden="1"/>
    </xf>
    <xf numFmtId="1" fontId="156" fillId="4" borderId="8" xfId="0" applyNumberFormat="1" applyFont="1" applyFill="1" applyBorder="1" applyAlignment="1" applyProtection="1">
      <alignment horizontal="center" vertical="center"/>
      <protection hidden="1"/>
    </xf>
    <xf numFmtId="1" fontId="156" fillId="4" borderId="53" xfId="0" applyNumberFormat="1" applyFont="1" applyFill="1" applyBorder="1" applyAlignment="1" applyProtection="1">
      <alignment horizontal="center" vertical="center"/>
      <protection hidden="1"/>
    </xf>
    <xf numFmtId="0" fontId="178" fillId="0" borderId="49" xfId="0" applyFont="1" applyBorder="1" applyAlignment="1" applyProtection="1">
      <alignment horizontal="center"/>
      <protection hidden="1"/>
    </xf>
    <xf numFmtId="0" fontId="178" fillId="0" borderId="1" xfId="0" applyFont="1" applyBorder="1" applyAlignment="1" applyProtection="1">
      <alignment horizontal="center"/>
      <protection hidden="1"/>
    </xf>
  </cellXfs>
  <cellStyles count="4616">
    <cellStyle name="-" xfId="4"/>
    <cellStyle name="- 2" xfId="2390"/>
    <cellStyle name="$10d0" xfId="2391"/>
    <cellStyle name="$10d1" xfId="2392"/>
    <cellStyle name="$10d2" xfId="2393"/>
    <cellStyle name="$FRACTION" xfId="2394"/>
    <cellStyle name="%" xfId="2338"/>
    <cellStyle name="?" xfId="6"/>
    <cellStyle name="? 2" xfId="2581"/>
    <cellStyle name="?? [0]_VERA" xfId="7"/>
    <cellStyle name="?????_VERA" xfId="8"/>
    <cellStyle name="??_VERA" xfId="9"/>
    <cellStyle name="_%(SignOnly)" xfId="2395"/>
    <cellStyle name="_%(SignSpaceOnly)" xfId="2396"/>
    <cellStyle name="_3" xfId="2339"/>
    <cellStyle name="_Comma" xfId="2397"/>
    <cellStyle name="_Copy of PL Report 2010-12  - Dec final" xfId="10"/>
    <cellStyle name="_Currency" xfId="2398"/>
    <cellStyle name="_CurrencySpace" xfId="2399"/>
    <cellStyle name="_Euro" xfId="2400"/>
    <cellStyle name="_GBS CC Changes" xfId="11"/>
    <cellStyle name="_GBS CC Changes 2" xfId="2720"/>
    <cellStyle name="_GE ENTITY CON AJUSTES" xfId="12"/>
    <cellStyle name="_GE ENTITY CON AJUSTES 2" xfId="2719"/>
    <cellStyle name="_Heading" xfId="2401"/>
    <cellStyle name="_Highlight" xfId="2402"/>
    <cellStyle name="_Multiple" xfId="2403"/>
    <cellStyle name="_MultipleSpace" xfId="2404"/>
    <cellStyle name="_Q0408 Dashboard  DR's Uma" xfId="13"/>
    <cellStyle name="_Service Cost Reduction Analysis (Mar 09)" xfId="14"/>
    <cellStyle name="_SubHeading" xfId="2405"/>
    <cellStyle name="_Table" xfId="2406"/>
    <cellStyle name="_TableHead" xfId="2407"/>
    <cellStyle name="_TableRowHead" xfId="2408"/>
    <cellStyle name="_TableSuperHead" xfId="2409"/>
    <cellStyle name="_WP GE BETZ 2009" xfId="15"/>
    <cellStyle name="_WP GE BETZ 2009 2" xfId="2684"/>
    <cellStyle name="€_x000b_À_x000a_€_x0014_€_x0016_À_x0018_€_x001a_À_x001d_" xfId="2340"/>
    <cellStyle name="€_x000b_À_x000d_€_x0014_€_x0016_À_x0018_€_x001a_À_x001d_" xfId="2341"/>
    <cellStyle name="=C:\WINNT\SYSTEM32\COMMAND.COM" xfId="16"/>
    <cellStyle name="=C:\WINNT\SYSTEM32\COMMAND.COM 2" xfId="17"/>
    <cellStyle name="=C:\WINNT\SYSTEM32\COMMAND.COM 2 2" xfId="2608"/>
    <cellStyle name="=C:\WINNT\SYSTEM32\COMMAND.COM 3" xfId="2733"/>
    <cellStyle name="=C:\WINNT\SYSTEM32\COMMAND.COM 4" xfId="2610"/>
    <cellStyle name="_x000b_À_x000a__x0014__x0016_À_x0018__x001a_À_x001d_" xfId="5"/>
    <cellStyle name="_x000b_À_x000a__x0014__x0016_À_x0018__x001a_À_x001d_ 2" xfId="2342"/>
    <cellStyle name="_x000b_À_x000d__x0014__x0016_À_x0018__x001a_À_x001d_" xfId="245"/>
    <cellStyle name="_x000b_À_x000d__x0014__x0016_À_x0018__x001a_À_x001d_ 2" xfId="2343"/>
    <cellStyle name="10d0" xfId="2410"/>
    <cellStyle name="10d1" xfId="2411"/>
    <cellStyle name="10d2" xfId="2412"/>
    <cellStyle name="20% - Accent1 2" xfId="2227"/>
    <cellStyle name="20% - Accent1 2 2" xfId="2637"/>
    <cellStyle name="20% - Accent1 3" xfId="2636"/>
    <cellStyle name="20% - Accent2 2" xfId="2228"/>
    <cellStyle name="20% - Accent2 3" xfId="2638"/>
    <cellStyle name="20% - Accent3 2" xfId="2229"/>
    <cellStyle name="20% - Accent3 3" xfId="2639"/>
    <cellStyle name="20% - Accent4 2" xfId="2230"/>
    <cellStyle name="20% - Accent4 2 2" xfId="2641"/>
    <cellStyle name="20% - Accent4 3" xfId="2640"/>
    <cellStyle name="20% - Accent5 2" xfId="2231"/>
    <cellStyle name="20% - Accent5 3" xfId="2642"/>
    <cellStyle name="20% - Accent6 2" xfId="2232"/>
    <cellStyle name="20% - Accent6 3" xfId="2643"/>
    <cellStyle name="20% - Énfasis1 2" xfId="18"/>
    <cellStyle name="20% - Énfasis2 2" xfId="19"/>
    <cellStyle name="20% - Énfasis3 2" xfId="20"/>
    <cellStyle name="20% - Énfasis4 2" xfId="21"/>
    <cellStyle name="20% - Énfasis5 2" xfId="22"/>
    <cellStyle name="20% - Énfasis6 2" xfId="23"/>
    <cellStyle name="40% - Accent1 2" xfId="2233"/>
    <cellStyle name="40% - Accent1 2 2" xfId="2645"/>
    <cellStyle name="40% - Accent1 3" xfId="2644"/>
    <cellStyle name="40% - Accent2 2" xfId="2234"/>
    <cellStyle name="40% - Accent2 3" xfId="2646"/>
    <cellStyle name="40% - Accent3 2" xfId="2235"/>
    <cellStyle name="40% - Accent3 3" xfId="2647"/>
    <cellStyle name="40% - Accent4 2" xfId="2236"/>
    <cellStyle name="40% - Accent4 2 2" xfId="2649"/>
    <cellStyle name="40% - Accent4 3" xfId="2648"/>
    <cellStyle name="40% - Accent5 2" xfId="2237"/>
    <cellStyle name="40% - Accent5 3" xfId="2650"/>
    <cellStyle name="40% - Accent6 2" xfId="2238"/>
    <cellStyle name="40% - Accent6 3" xfId="2651"/>
    <cellStyle name="40% - Énfasis1 2" xfId="24"/>
    <cellStyle name="40% - Énfasis2 2" xfId="25"/>
    <cellStyle name="40% - Énfasis3 2" xfId="26"/>
    <cellStyle name="40% - Énfasis4 2" xfId="27"/>
    <cellStyle name="40% - Énfasis5 2" xfId="28"/>
    <cellStyle name="40% - Énfasis6 2" xfId="29"/>
    <cellStyle name="60% - Accent1 2" xfId="30"/>
    <cellStyle name="60% - Accent1 2 2" xfId="2653"/>
    <cellStyle name="60% - Accent1 3" xfId="2239"/>
    <cellStyle name="60% - Accent2 2" xfId="2240"/>
    <cellStyle name="60% - Accent2 3" xfId="2654"/>
    <cellStyle name="60% - Accent3 2" xfId="2241"/>
    <cellStyle name="60% - Accent3 3" xfId="2655"/>
    <cellStyle name="60% - Accent4 2" xfId="2242"/>
    <cellStyle name="60% - Accent4 3" xfId="2657"/>
    <cellStyle name="60% - Accent5 2" xfId="2243"/>
    <cellStyle name="60% - Accent5 3" xfId="2658"/>
    <cellStyle name="60% - Accent6 2" xfId="2244"/>
    <cellStyle name="60% - Accent6 3" xfId="2659"/>
    <cellStyle name="60% - Énfasis1 2" xfId="31"/>
    <cellStyle name="60% - Énfasis2 2" xfId="32"/>
    <cellStyle name="60% - Énfasis3 2" xfId="33"/>
    <cellStyle name="60% - Énfasis4 2" xfId="34"/>
    <cellStyle name="60% - Énfasis5 2" xfId="35"/>
    <cellStyle name="60% - Énfasis6 2" xfId="36"/>
    <cellStyle name="9d0" xfId="2413"/>
    <cellStyle name="9d0 2" xfId="4326"/>
    <cellStyle name="9d0 2 2" xfId="4573"/>
    <cellStyle name="9d1" xfId="2414"/>
    <cellStyle name="A3 297 x 420 mm" xfId="37"/>
    <cellStyle name="A3 297 x 420 mm 2" xfId="2676"/>
    <cellStyle name="Accent1 2" xfId="38"/>
    <cellStyle name="Accent1 2 2" xfId="2661"/>
    <cellStyle name="Accent1 3" xfId="2245"/>
    <cellStyle name="Accent2 2" xfId="2246"/>
    <cellStyle name="Accent2 3" xfId="2662"/>
    <cellStyle name="Accent3 2" xfId="2247"/>
    <cellStyle name="Accent3 3" xfId="2663"/>
    <cellStyle name="Accent4 2" xfId="2248"/>
    <cellStyle name="Accent4 3" xfId="2664"/>
    <cellStyle name="Accent5 2" xfId="2249"/>
    <cellStyle name="Accent5 3" xfId="2665"/>
    <cellStyle name="Accent6 2" xfId="2250"/>
    <cellStyle name="Accent6 3" xfId="2666"/>
    <cellStyle name="AddLines" xfId="39"/>
    <cellStyle name="AddLines 2" xfId="2667"/>
    <cellStyle name="ADOLFO" xfId="2582"/>
    <cellStyle name="AFE" xfId="2668"/>
    <cellStyle name="args.style" xfId="2415"/>
    <cellStyle name="Bad 2" xfId="2251"/>
    <cellStyle name="Bad 3" xfId="2669"/>
    <cellStyle name="Body" xfId="40"/>
    <cellStyle name="Buena" xfId="41"/>
    <cellStyle name="Bullet" xfId="2416"/>
    <cellStyle name="Cabecera 1" xfId="2584"/>
    <cellStyle name="Cabecera 2" xfId="2585"/>
    <cellStyle name="Calc" xfId="42"/>
    <cellStyle name="Calc 10" xfId="246"/>
    <cellStyle name="Calc 10 10" xfId="247"/>
    <cellStyle name="Calc 10 11" xfId="248"/>
    <cellStyle name="Calc 10 12" xfId="249"/>
    <cellStyle name="Calc 10 2" xfId="250"/>
    <cellStyle name="Calc 10 3" xfId="251"/>
    <cellStyle name="Calc 10 4" xfId="252"/>
    <cellStyle name="Calc 10 5" xfId="253"/>
    <cellStyle name="Calc 10 6" xfId="254"/>
    <cellStyle name="Calc 10 7" xfId="255"/>
    <cellStyle name="Calc 10 8" xfId="256"/>
    <cellStyle name="Calc 10 9" xfId="257"/>
    <cellStyle name="Calc 11" xfId="258"/>
    <cellStyle name="Calc 12" xfId="259"/>
    <cellStyle name="Calc 13" xfId="260"/>
    <cellStyle name="Calc 14" xfId="261"/>
    <cellStyle name="Calc 15" xfId="262"/>
    <cellStyle name="Calc 16" xfId="263"/>
    <cellStyle name="Calc 17" xfId="264"/>
    <cellStyle name="Calc 18" xfId="265"/>
    <cellStyle name="Calc 19" xfId="266"/>
    <cellStyle name="Calc 2" xfId="43"/>
    <cellStyle name="Calc 2 10" xfId="267"/>
    <cellStyle name="Calc 2 11" xfId="268"/>
    <cellStyle name="Calc 2 12" xfId="269"/>
    <cellStyle name="Calc 2 13" xfId="270"/>
    <cellStyle name="Calc 2 14" xfId="271"/>
    <cellStyle name="Calc 2 15" xfId="272"/>
    <cellStyle name="Calc 2 2" xfId="273"/>
    <cellStyle name="Calc 2 2 10" xfId="274"/>
    <cellStyle name="Calc 2 2 11" xfId="275"/>
    <cellStyle name="Calc 2 2 12" xfId="276"/>
    <cellStyle name="Calc 2 2 13" xfId="277"/>
    <cellStyle name="Calc 2 2 14" xfId="278"/>
    <cellStyle name="Calc 2 2 15" xfId="279"/>
    <cellStyle name="Calc 2 2 2" xfId="280"/>
    <cellStyle name="Calc 2 2 2 10" xfId="281"/>
    <cellStyle name="Calc 2 2 2 11" xfId="282"/>
    <cellStyle name="Calc 2 2 2 12" xfId="283"/>
    <cellStyle name="Calc 2 2 2 13" xfId="284"/>
    <cellStyle name="Calc 2 2 2 14" xfId="285"/>
    <cellStyle name="Calc 2 2 2 2" xfId="286"/>
    <cellStyle name="Calc 2 2 2 2 10" xfId="287"/>
    <cellStyle name="Calc 2 2 2 2 11" xfId="288"/>
    <cellStyle name="Calc 2 2 2 2 12" xfId="289"/>
    <cellStyle name="Calc 2 2 2 2 13" xfId="290"/>
    <cellStyle name="Calc 2 2 2 2 14" xfId="291"/>
    <cellStyle name="Calc 2 2 2 2 2" xfId="292"/>
    <cellStyle name="Calc 2 2 2 2 2 10" xfId="293"/>
    <cellStyle name="Calc 2 2 2 2 2 11" xfId="294"/>
    <cellStyle name="Calc 2 2 2 2 2 12" xfId="295"/>
    <cellStyle name="Calc 2 2 2 2 2 13" xfId="296"/>
    <cellStyle name="Calc 2 2 2 2 2 2" xfId="297"/>
    <cellStyle name="Calc 2 2 2 2 2 2 10" xfId="298"/>
    <cellStyle name="Calc 2 2 2 2 2 2 11" xfId="299"/>
    <cellStyle name="Calc 2 2 2 2 2 2 12" xfId="300"/>
    <cellStyle name="Calc 2 2 2 2 2 2 2" xfId="301"/>
    <cellStyle name="Calc 2 2 2 2 2 2 3" xfId="302"/>
    <cellStyle name="Calc 2 2 2 2 2 2 4" xfId="303"/>
    <cellStyle name="Calc 2 2 2 2 2 2 5" xfId="304"/>
    <cellStyle name="Calc 2 2 2 2 2 2 6" xfId="305"/>
    <cellStyle name="Calc 2 2 2 2 2 2 7" xfId="306"/>
    <cellStyle name="Calc 2 2 2 2 2 2 8" xfId="307"/>
    <cellStyle name="Calc 2 2 2 2 2 2 9" xfId="308"/>
    <cellStyle name="Calc 2 2 2 2 2 3" xfId="309"/>
    <cellStyle name="Calc 2 2 2 2 2 4" xfId="310"/>
    <cellStyle name="Calc 2 2 2 2 2 5" xfId="311"/>
    <cellStyle name="Calc 2 2 2 2 2 6" xfId="312"/>
    <cellStyle name="Calc 2 2 2 2 2 7" xfId="313"/>
    <cellStyle name="Calc 2 2 2 2 2 8" xfId="314"/>
    <cellStyle name="Calc 2 2 2 2 2 9" xfId="315"/>
    <cellStyle name="Calc 2 2 2 2 3" xfId="316"/>
    <cellStyle name="Calc 2 2 2 2 4" xfId="317"/>
    <cellStyle name="Calc 2 2 2 2 4 10" xfId="318"/>
    <cellStyle name="Calc 2 2 2 2 4 11" xfId="319"/>
    <cellStyle name="Calc 2 2 2 2 4 12" xfId="320"/>
    <cellStyle name="Calc 2 2 2 2 4 2" xfId="321"/>
    <cellStyle name="Calc 2 2 2 2 4 3" xfId="322"/>
    <cellStyle name="Calc 2 2 2 2 4 4" xfId="323"/>
    <cellStyle name="Calc 2 2 2 2 4 5" xfId="324"/>
    <cellStyle name="Calc 2 2 2 2 4 6" xfId="325"/>
    <cellStyle name="Calc 2 2 2 2 4 7" xfId="326"/>
    <cellStyle name="Calc 2 2 2 2 4 8" xfId="327"/>
    <cellStyle name="Calc 2 2 2 2 4 9" xfId="328"/>
    <cellStyle name="Calc 2 2 2 2 5" xfId="329"/>
    <cellStyle name="Calc 2 2 2 2 6" xfId="330"/>
    <cellStyle name="Calc 2 2 2 2 7" xfId="331"/>
    <cellStyle name="Calc 2 2 2 2 8" xfId="332"/>
    <cellStyle name="Calc 2 2 2 2 9" xfId="333"/>
    <cellStyle name="Calc 2 2 2 3" xfId="334"/>
    <cellStyle name="Calc 2 2 2 3 10" xfId="335"/>
    <cellStyle name="Calc 2 2 2 3 11" xfId="336"/>
    <cellStyle name="Calc 2 2 2 3 12" xfId="337"/>
    <cellStyle name="Calc 2 2 2 3 13" xfId="338"/>
    <cellStyle name="Calc 2 2 2 3 2" xfId="339"/>
    <cellStyle name="Calc 2 2 2 3 2 10" xfId="340"/>
    <cellStyle name="Calc 2 2 2 3 2 11" xfId="341"/>
    <cellStyle name="Calc 2 2 2 3 2 12" xfId="342"/>
    <cellStyle name="Calc 2 2 2 3 2 2" xfId="343"/>
    <cellStyle name="Calc 2 2 2 3 2 3" xfId="344"/>
    <cellStyle name="Calc 2 2 2 3 2 4" xfId="345"/>
    <cellStyle name="Calc 2 2 2 3 2 5" xfId="346"/>
    <cellStyle name="Calc 2 2 2 3 2 6" xfId="347"/>
    <cellStyle name="Calc 2 2 2 3 2 7" xfId="348"/>
    <cellStyle name="Calc 2 2 2 3 2 8" xfId="349"/>
    <cellStyle name="Calc 2 2 2 3 2 9" xfId="350"/>
    <cellStyle name="Calc 2 2 2 3 3" xfId="351"/>
    <cellStyle name="Calc 2 2 2 3 4" xfId="352"/>
    <cellStyle name="Calc 2 2 2 3 5" xfId="353"/>
    <cellStyle name="Calc 2 2 2 3 6" xfId="354"/>
    <cellStyle name="Calc 2 2 2 3 7" xfId="355"/>
    <cellStyle name="Calc 2 2 2 3 8" xfId="356"/>
    <cellStyle name="Calc 2 2 2 3 9" xfId="357"/>
    <cellStyle name="Calc 2 2 2 4" xfId="358"/>
    <cellStyle name="Calc 2 2 2 4 10" xfId="359"/>
    <cellStyle name="Calc 2 2 2 4 11" xfId="360"/>
    <cellStyle name="Calc 2 2 2 4 12" xfId="361"/>
    <cellStyle name="Calc 2 2 2 4 2" xfId="362"/>
    <cellStyle name="Calc 2 2 2 4 3" xfId="363"/>
    <cellStyle name="Calc 2 2 2 4 4" xfId="364"/>
    <cellStyle name="Calc 2 2 2 4 5" xfId="365"/>
    <cellStyle name="Calc 2 2 2 4 6" xfId="366"/>
    <cellStyle name="Calc 2 2 2 4 7" xfId="367"/>
    <cellStyle name="Calc 2 2 2 4 8" xfId="368"/>
    <cellStyle name="Calc 2 2 2 4 9" xfId="369"/>
    <cellStyle name="Calc 2 2 2 5" xfId="370"/>
    <cellStyle name="Calc 2 2 2 6" xfId="371"/>
    <cellStyle name="Calc 2 2 2 7" xfId="372"/>
    <cellStyle name="Calc 2 2 2 8" xfId="373"/>
    <cellStyle name="Calc 2 2 2 9" xfId="374"/>
    <cellStyle name="Calc 2 2 3" xfId="375"/>
    <cellStyle name="Calc 2 2 3 10" xfId="376"/>
    <cellStyle name="Calc 2 2 3 11" xfId="377"/>
    <cellStyle name="Calc 2 2 3 12" xfId="378"/>
    <cellStyle name="Calc 2 2 3 13" xfId="379"/>
    <cellStyle name="Calc 2 2 3 2" xfId="380"/>
    <cellStyle name="Calc 2 2 3 2 10" xfId="381"/>
    <cellStyle name="Calc 2 2 3 2 11" xfId="382"/>
    <cellStyle name="Calc 2 2 3 2 12" xfId="383"/>
    <cellStyle name="Calc 2 2 3 2 2" xfId="384"/>
    <cellStyle name="Calc 2 2 3 2 3" xfId="385"/>
    <cellStyle name="Calc 2 2 3 2 4" xfId="386"/>
    <cellStyle name="Calc 2 2 3 2 5" xfId="387"/>
    <cellStyle name="Calc 2 2 3 2 6" xfId="388"/>
    <cellStyle name="Calc 2 2 3 2 7" xfId="389"/>
    <cellStyle name="Calc 2 2 3 2 8" xfId="390"/>
    <cellStyle name="Calc 2 2 3 2 9" xfId="391"/>
    <cellStyle name="Calc 2 2 3 3" xfId="392"/>
    <cellStyle name="Calc 2 2 3 4" xfId="393"/>
    <cellStyle name="Calc 2 2 3 5" xfId="394"/>
    <cellStyle name="Calc 2 2 3 6" xfId="395"/>
    <cellStyle name="Calc 2 2 3 7" xfId="396"/>
    <cellStyle name="Calc 2 2 3 8" xfId="397"/>
    <cellStyle name="Calc 2 2 3 9" xfId="398"/>
    <cellStyle name="Calc 2 2 4" xfId="399"/>
    <cellStyle name="Calc 2 2 5" xfId="400"/>
    <cellStyle name="Calc 2 2 5 10" xfId="401"/>
    <cellStyle name="Calc 2 2 5 11" xfId="402"/>
    <cellStyle name="Calc 2 2 5 12" xfId="403"/>
    <cellStyle name="Calc 2 2 5 2" xfId="404"/>
    <cellStyle name="Calc 2 2 5 3" xfId="405"/>
    <cellStyle name="Calc 2 2 5 4" xfId="406"/>
    <cellStyle name="Calc 2 2 5 5" xfId="407"/>
    <cellStyle name="Calc 2 2 5 6" xfId="408"/>
    <cellStyle name="Calc 2 2 5 7" xfId="409"/>
    <cellStyle name="Calc 2 2 5 8" xfId="410"/>
    <cellStyle name="Calc 2 2 5 9" xfId="411"/>
    <cellStyle name="Calc 2 2 6" xfId="412"/>
    <cellStyle name="Calc 2 2 7" xfId="413"/>
    <cellStyle name="Calc 2 2 8" xfId="414"/>
    <cellStyle name="Calc 2 2 9" xfId="415"/>
    <cellStyle name="Calc 2 3" xfId="416"/>
    <cellStyle name="Calc 2 3 10" xfId="417"/>
    <cellStyle name="Calc 2 3 11" xfId="418"/>
    <cellStyle name="Calc 2 3 12" xfId="419"/>
    <cellStyle name="Calc 2 3 13" xfId="420"/>
    <cellStyle name="Calc 2 3 14" xfId="421"/>
    <cellStyle name="Calc 2 3 2" xfId="422"/>
    <cellStyle name="Calc 2 3 2 10" xfId="423"/>
    <cellStyle name="Calc 2 3 2 11" xfId="424"/>
    <cellStyle name="Calc 2 3 2 12" xfId="425"/>
    <cellStyle name="Calc 2 3 2 13" xfId="426"/>
    <cellStyle name="Calc 2 3 2 2" xfId="427"/>
    <cellStyle name="Calc 2 3 2 2 10" xfId="428"/>
    <cellStyle name="Calc 2 3 2 2 11" xfId="429"/>
    <cellStyle name="Calc 2 3 2 2 12" xfId="430"/>
    <cellStyle name="Calc 2 3 2 2 2" xfId="431"/>
    <cellStyle name="Calc 2 3 2 2 3" xfId="432"/>
    <cellStyle name="Calc 2 3 2 2 4" xfId="433"/>
    <cellStyle name="Calc 2 3 2 2 5" xfId="434"/>
    <cellStyle name="Calc 2 3 2 2 6" xfId="435"/>
    <cellStyle name="Calc 2 3 2 2 7" xfId="436"/>
    <cellStyle name="Calc 2 3 2 2 8" xfId="437"/>
    <cellStyle name="Calc 2 3 2 2 9" xfId="438"/>
    <cellStyle name="Calc 2 3 2 3" xfId="439"/>
    <cellStyle name="Calc 2 3 2 4" xfId="440"/>
    <cellStyle name="Calc 2 3 2 5" xfId="441"/>
    <cellStyle name="Calc 2 3 2 6" xfId="442"/>
    <cellStyle name="Calc 2 3 2 7" xfId="443"/>
    <cellStyle name="Calc 2 3 2 8" xfId="444"/>
    <cellStyle name="Calc 2 3 2 9" xfId="445"/>
    <cellStyle name="Calc 2 3 3" xfId="446"/>
    <cellStyle name="Calc 2 3 4" xfId="447"/>
    <cellStyle name="Calc 2 3 4 10" xfId="448"/>
    <cellStyle name="Calc 2 3 4 11" xfId="449"/>
    <cellStyle name="Calc 2 3 4 12" xfId="450"/>
    <cellStyle name="Calc 2 3 4 2" xfId="451"/>
    <cellStyle name="Calc 2 3 4 3" xfId="452"/>
    <cellStyle name="Calc 2 3 4 4" xfId="453"/>
    <cellStyle name="Calc 2 3 4 5" xfId="454"/>
    <cellStyle name="Calc 2 3 4 6" xfId="455"/>
    <cellStyle name="Calc 2 3 4 7" xfId="456"/>
    <cellStyle name="Calc 2 3 4 8" xfId="457"/>
    <cellStyle name="Calc 2 3 4 9" xfId="458"/>
    <cellStyle name="Calc 2 3 5" xfId="459"/>
    <cellStyle name="Calc 2 3 6" xfId="460"/>
    <cellStyle name="Calc 2 3 7" xfId="461"/>
    <cellStyle name="Calc 2 3 8" xfId="462"/>
    <cellStyle name="Calc 2 3 9" xfId="463"/>
    <cellStyle name="Calc 2 4" xfId="464"/>
    <cellStyle name="Calc 2 4 10" xfId="465"/>
    <cellStyle name="Calc 2 4 11" xfId="466"/>
    <cellStyle name="Calc 2 4 12" xfId="467"/>
    <cellStyle name="Calc 2 4 13" xfId="468"/>
    <cellStyle name="Calc 2 4 2" xfId="469"/>
    <cellStyle name="Calc 2 4 2 10" xfId="470"/>
    <cellStyle name="Calc 2 4 2 11" xfId="471"/>
    <cellStyle name="Calc 2 4 2 12" xfId="472"/>
    <cellStyle name="Calc 2 4 2 2" xfId="473"/>
    <cellStyle name="Calc 2 4 2 3" xfId="474"/>
    <cellStyle name="Calc 2 4 2 4" xfId="475"/>
    <cellStyle name="Calc 2 4 2 5" xfId="476"/>
    <cellStyle name="Calc 2 4 2 6" xfId="477"/>
    <cellStyle name="Calc 2 4 2 7" xfId="478"/>
    <cellStyle name="Calc 2 4 2 8" xfId="479"/>
    <cellStyle name="Calc 2 4 2 9" xfId="480"/>
    <cellStyle name="Calc 2 4 3" xfId="481"/>
    <cellStyle name="Calc 2 4 4" xfId="482"/>
    <cellStyle name="Calc 2 4 5" xfId="483"/>
    <cellStyle name="Calc 2 4 6" xfId="484"/>
    <cellStyle name="Calc 2 4 7" xfId="485"/>
    <cellStyle name="Calc 2 4 8" xfId="486"/>
    <cellStyle name="Calc 2 4 9" xfId="487"/>
    <cellStyle name="Calc 2 5" xfId="488"/>
    <cellStyle name="Calc 2 5 10" xfId="489"/>
    <cellStyle name="Calc 2 5 11" xfId="490"/>
    <cellStyle name="Calc 2 5 12" xfId="491"/>
    <cellStyle name="Calc 2 5 2" xfId="492"/>
    <cellStyle name="Calc 2 5 3" xfId="493"/>
    <cellStyle name="Calc 2 5 4" xfId="494"/>
    <cellStyle name="Calc 2 5 5" xfId="495"/>
    <cellStyle name="Calc 2 5 6" xfId="496"/>
    <cellStyle name="Calc 2 5 7" xfId="497"/>
    <cellStyle name="Calc 2 5 8" xfId="498"/>
    <cellStyle name="Calc 2 5 9" xfId="499"/>
    <cellStyle name="Calc 2 6" xfId="500"/>
    <cellStyle name="Calc 2 7" xfId="501"/>
    <cellStyle name="Calc 2 8" xfId="502"/>
    <cellStyle name="Calc 2 9" xfId="503"/>
    <cellStyle name="Calc 20" xfId="504"/>
    <cellStyle name="Calc 21" xfId="2417"/>
    <cellStyle name="Calc 3" xfId="505"/>
    <cellStyle name="Calc 4" xfId="506"/>
    <cellStyle name="Calc 5" xfId="507"/>
    <cellStyle name="Calc 6" xfId="508"/>
    <cellStyle name="Calc 7" xfId="509"/>
    <cellStyle name="Calc 7 10" xfId="510"/>
    <cellStyle name="Calc 7 11" xfId="511"/>
    <cellStyle name="Calc 7 12" xfId="512"/>
    <cellStyle name="Calc 7 13" xfId="513"/>
    <cellStyle name="Calc 7 14" xfId="514"/>
    <cellStyle name="Calc 7 2" xfId="515"/>
    <cellStyle name="Calc 7 2 10" xfId="516"/>
    <cellStyle name="Calc 7 2 11" xfId="517"/>
    <cellStyle name="Calc 7 2 12" xfId="518"/>
    <cellStyle name="Calc 7 2 13" xfId="519"/>
    <cellStyle name="Calc 7 2 14" xfId="520"/>
    <cellStyle name="Calc 7 2 2" xfId="521"/>
    <cellStyle name="Calc 7 2 2 10" xfId="522"/>
    <cellStyle name="Calc 7 2 2 11" xfId="523"/>
    <cellStyle name="Calc 7 2 2 12" xfId="524"/>
    <cellStyle name="Calc 7 2 2 13" xfId="525"/>
    <cellStyle name="Calc 7 2 2 2" xfId="526"/>
    <cellStyle name="Calc 7 2 2 2 10" xfId="527"/>
    <cellStyle name="Calc 7 2 2 2 11" xfId="528"/>
    <cellStyle name="Calc 7 2 2 2 12" xfId="529"/>
    <cellStyle name="Calc 7 2 2 2 2" xfId="530"/>
    <cellStyle name="Calc 7 2 2 2 3" xfId="531"/>
    <cellStyle name="Calc 7 2 2 2 4" xfId="532"/>
    <cellStyle name="Calc 7 2 2 2 5" xfId="533"/>
    <cellStyle name="Calc 7 2 2 2 6" xfId="534"/>
    <cellStyle name="Calc 7 2 2 2 7" xfId="535"/>
    <cellStyle name="Calc 7 2 2 2 8" xfId="536"/>
    <cellStyle name="Calc 7 2 2 2 9" xfId="537"/>
    <cellStyle name="Calc 7 2 2 3" xfId="538"/>
    <cellStyle name="Calc 7 2 2 4" xfId="539"/>
    <cellStyle name="Calc 7 2 2 5" xfId="540"/>
    <cellStyle name="Calc 7 2 2 6" xfId="541"/>
    <cellStyle name="Calc 7 2 2 7" xfId="542"/>
    <cellStyle name="Calc 7 2 2 8" xfId="543"/>
    <cellStyle name="Calc 7 2 2 9" xfId="544"/>
    <cellStyle name="Calc 7 2 3" xfId="545"/>
    <cellStyle name="Calc 7 2 4" xfId="546"/>
    <cellStyle name="Calc 7 2 4 10" xfId="547"/>
    <cellStyle name="Calc 7 2 4 11" xfId="548"/>
    <cellStyle name="Calc 7 2 4 12" xfId="549"/>
    <cellStyle name="Calc 7 2 4 2" xfId="550"/>
    <cellStyle name="Calc 7 2 4 3" xfId="551"/>
    <cellStyle name="Calc 7 2 4 4" xfId="552"/>
    <cellStyle name="Calc 7 2 4 5" xfId="553"/>
    <cellStyle name="Calc 7 2 4 6" xfId="554"/>
    <cellStyle name="Calc 7 2 4 7" xfId="555"/>
    <cellStyle name="Calc 7 2 4 8" xfId="556"/>
    <cellStyle name="Calc 7 2 4 9" xfId="557"/>
    <cellStyle name="Calc 7 2 5" xfId="558"/>
    <cellStyle name="Calc 7 2 6" xfId="559"/>
    <cellStyle name="Calc 7 2 7" xfId="560"/>
    <cellStyle name="Calc 7 2 8" xfId="561"/>
    <cellStyle name="Calc 7 2 9" xfId="562"/>
    <cellStyle name="Calc 7 3" xfId="563"/>
    <cellStyle name="Calc 7 3 10" xfId="564"/>
    <cellStyle name="Calc 7 3 11" xfId="565"/>
    <cellStyle name="Calc 7 3 12" xfId="566"/>
    <cellStyle name="Calc 7 3 13" xfId="567"/>
    <cellStyle name="Calc 7 3 2" xfId="568"/>
    <cellStyle name="Calc 7 3 2 10" xfId="569"/>
    <cellStyle name="Calc 7 3 2 11" xfId="570"/>
    <cellStyle name="Calc 7 3 2 12" xfId="571"/>
    <cellStyle name="Calc 7 3 2 2" xfId="572"/>
    <cellStyle name="Calc 7 3 2 3" xfId="573"/>
    <cellStyle name="Calc 7 3 2 4" xfId="574"/>
    <cellStyle name="Calc 7 3 2 5" xfId="575"/>
    <cellStyle name="Calc 7 3 2 6" xfId="576"/>
    <cellStyle name="Calc 7 3 2 7" xfId="577"/>
    <cellStyle name="Calc 7 3 2 8" xfId="578"/>
    <cellStyle name="Calc 7 3 2 9" xfId="579"/>
    <cellStyle name="Calc 7 3 3" xfId="580"/>
    <cellStyle name="Calc 7 3 4" xfId="581"/>
    <cellStyle name="Calc 7 3 5" xfId="582"/>
    <cellStyle name="Calc 7 3 6" xfId="583"/>
    <cellStyle name="Calc 7 3 7" xfId="584"/>
    <cellStyle name="Calc 7 3 8" xfId="585"/>
    <cellStyle name="Calc 7 3 9" xfId="586"/>
    <cellStyle name="Calc 7 4" xfId="587"/>
    <cellStyle name="Calc 7 4 10" xfId="588"/>
    <cellStyle name="Calc 7 4 11" xfId="589"/>
    <cellStyle name="Calc 7 4 12" xfId="590"/>
    <cellStyle name="Calc 7 4 2" xfId="591"/>
    <cellStyle name="Calc 7 4 3" xfId="592"/>
    <cellStyle name="Calc 7 4 4" xfId="593"/>
    <cellStyle name="Calc 7 4 5" xfId="594"/>
    <cellStyle name="Calc 7 4 6" xfId="595"/>
    <cellStyle name="Calc 7 4 7" xfId="596"/>
    <cellStyle name="Calc 7 4 8" xfId="597"/>
    <cellStyle name="Calc 7 4 9" xfId="598"/>
    <cellStyle name="Calc 7 5" xfId="599"/>
    <cellStyle name="Calc 7 6" xfId="600"/>
    <cellStyle name="Calc 7 7" xfId="601"/>
    <cellStyle name="Calc 7 8" xfId="602"/>
    <cellStyle name="Calc 7 9" xfId="603"/>
    <cellStyle name="Calc 8" xfId="604"/>
    <cellStyle name="Calc 8 10" xfId="605"/>
    <cellStyle name="Calc 8 11" xfId="606"/>
    <cellStyle name="Calc 8 12" xfId="607"/>
    <cellStyle name="Calc 8 13" xfId="608"/>
    <cellStyle name="Calc 8 2" xfId="609"/>
    <cellStyle name="Calc 8 2 10" xfId="610"/>
    <cellStyle name="Calc 8 2 11" xfId="611"/>
    <cellStyle name="Calc 8 2 12" xfId="612"/>
    <cellStyle name="Calc 8 2 2" xfId="613"/>
    <cellStyle name="Calc 8 2 3" xfId="614"/>
    <cellStyle name="Calc 8 2 4" xfId="615"/>
    <cellStyle name="Calc 8 2 5" xfId="616"/>
    <cellStyle name="Calc 8 2 6" xfId="617"/>
    <cellStyle name="Calc 8 2 7" xfId="618"/>
    <cellStyle name="Calc 8 2 8" xfId="619"/>
    <cellStyle name="Calc 8 2 9" xfId="620"/>
    <cellStyle name="Calc 8 3" xfId="621"/>
    <cellStyle name="Calc 8 4" xfId="622"/>
    <cellStyle name="Calc 8 5" xfId="623"/>
    <cellStyle name="Calc 8 6" xfId="624"/>
    <cellStyle name="Calc 8 7" xfId="625"/>
    <cellStyle name="Calc 8 8" xfId="626"/>
    <cellStyle name="Calc 8 9" xfId="627"/>
    <cellStyle name="Calc 9" xfId="628"/>
    <cellStyle name="Calc Currency (0)" xfId="44"/>
    <cellStyle name="Calc Currency (0) 2" xfId="2600"/>
    <cellStyle name="Calc Currency (2)" xfId="45"/>
    <cellStyle name="Calc Percent (0)" xfId="46"/>
    <cellStyle name="Calc Percent (1)" xfId="47"/>
    <cellStyle name="Calc Percent (2)" xfId="48"/>
    <cellStyle name="Calc Units (0)" xfId="49"/>
    <cellStyle name="Calc Units (0) 2" xfId="2599"/>
    <cellStyle name="Calc Units (1)" xfId="50"/>
    <cellStyle name="Calc Units (2)" xfId="51"/>
    <cellStyle name="Calc_2008 Annual General 1v2" xfId="629"/>
    <cellStyle name="Calculation 2" xfId="2252"/>
    <cellStyle name="Calculation 2 2" xfId="2671"/>
    <cellStyle name="Calculation 3" xfId="2670"/>
    <cellStyle name="Cálculo 2" xfId="52"/>
    <cellStyle name="Celda de comprobación 2" xfId="53"/>
    <cellStyle name="Celda vinculada 2" xfId="54"/>
    <cellStyle name="Chart Title" xfId="55"/>
    <cellStyle name="Chart Title 2" xfId="2586"/>
    <cellStyle name="Check Cell 2" xfId="2253"/>
    <cellStyle name="Check Cell 2 2" xfId="2673"/>
    <cellStyle name="Check Cell 3" xfId="2672"/>
    <cellStyle name="column1" xfId="2418"/>
    <cellStyle name="column1Big" xfId="2419"/>
    <cellStyle name="column1Date" xfId="2420"/>
    <cellStyle name="ColumnAttributeAbovePrompt" xfId="630"/>
    <cellStyle name="ColumnAttributePrompt" xfId="631"/>
    <cellStyle name="ColumnAttributeValue" xfId="632"/>
    <cellStyle name="ColumnAttributeValue 2" xfId="2742"/>
    <cellStyle name="ColumnHeadingPrompt" xfId="633"/>
    <cellStyle name="ColumnHeadingValue" xfId="634"/>
    <cellStyle name="Comma  - Style1" xfId="57"/>
    <cellStyle name="Comma  - Style1 2" xfId="2421"/>
    <cellStyle name="Comma  - Style2" xfId="58"/>
    <cellStyle name="Comma  - Style2 2" xfId="2422"/>
    <cellStyle name="Comma  - Style3" xfId="59"/>
    <cellStyle name="Comma  - Style3 2" xfId="2423"/>
    <cellStyle name="Comma  - Style4" xfId="60"/>
    <cellStyle name="Comma  - Style4 2" xfId="2424"/>
    <cellStyle name="Comma  - Style5" xfId="61"/>
    <cellStyle name="Comma  - Style5 2" xfId="2425"/>
    <cellStyle name="Comma  - Style6" xfId="62"/>
    <cellStyle name="Comma  - Style6 2" xfId="2426"/>
    <cellStyle name="Comma  - Style7" xfId="63"/>
    <cellStyle name="Comma  - Style7 2" xfId="2427"/>
    <cellStyle name="Comma  - Style8" xfId="64"/>
    <cellStyle name="Comma  - Style8 2" xfId="2428"/>
    <cellStyle name="Comma [0] 2" xfId="2429"/>
    <cellStyle name="Comma [0] 2 2" xfId="4327"/>
    <cellStyle name="Comma [0] 2 2 2" xfId="4574"/>
    <cellStyle name="Comma [0] 2 3" xfId="4412"/>
    <cellStyle name="Comma [0] 3" xfId="2430"/>
    <cellStyle name="Comma [0] 3 2" xfId="4328"/>
    <cellStyle name="Comma [0] 3 2 2" xfId="4575"/>
    <cellStyle name="Comma [0] 3 3" xfId="4413"/>
    <cellStyle name="Comma [00]" xfId="65"/>
    <cellStyle name="Comma [00] 2" xfId="2718"/>
    <cellStyle name="Comma 10" xfId="2320"/>
    <cellStyle name="Comma 10 2" xfId="2710"/>
    <cellStyle name="Comma 10 2 2" xfId="4465"/>
    <cellStyle name="Comma 10 3" xfId="4295"/>
    <cellStyle name="Comma 10 3 2" xfId="4542"/>
    <cellStyle name="Comma 11" xfId="2321"/>
    <cellStyle name="Comma 11 2" xfId="2723"/>
    <cellStyle name="Comma 11 2 2" xfId="4472"/>
    <cellStyle name="Comma 11 3" xfId="4296"/>
    <cellStyle name="Comma 11 3 2" xfId="4543"/>
    <cellStyle name="Comma 11 8" xfId="4612"/>
    <cellStyle name="Comma 12" xfId="2325"/>
    <cellStyle name="Comma 12 2" xfId="4297"/>
    <cellStyle name="Comma 12 2 2" xfId="2570"/>
    <cellStyle name="Comma 12 2 2 2" xfId="4348"/>
    <cellStyle name="Comma 12 2 2 2 2" xfId="4595"/>
    <cellStyle name="Comma 12 2 2 3" xfId="4429"/>
    <cellStyle name="Comma 12 2 3" xfId="4544"/>
    <cellStyle name="Comma 13" xfId="2329"/>
    <cellStyle name="Comma 13 2" xfId="2732"/>
    <cellStyle name="Comma 13 2 2" xfId="4475"/>
    <cellStyle name="Comma 13 3" xfId="4300"/>
    <cellStyle name="Comma 13 3 2" xfId="4547"/>
    <cellStyle name="Comma 13 4" xfId="4391"/>
    <cellStyle name="Comma 14" xfId="2332"/>
    <cellStyle name="Comma 14 2" xfId="2388"/>
    <cellStyle name="Comma 14 2 2" xfId="4324"/>
    <cellStyle name="Comma 14 2 2 2" xfId="4571"/>
    <cellStyle name="Comma 14 2 3" xfId="4410"/>
    <cellStyle name="Comma 14 3" xfId="4302"/>
    <cellStyle name="Comma 14 3 2" xfId="4549"/>
    <cellStyle name="Comma 14 4" xfId="4393"/>
    <cellStyle name="Comma 15" xfId="2336"/>
    <cellStyle name="Comma 15 2" xfId="4304"/>
    <cellStyle name="Comma 15 2 2" xfId="4551"/>
    <cellStyle name="Comma 15 3" xfId="4395"/>
    <cellStyle name="Comma 16" xfId="2344"/>
    <cellStyle name="Comma 16 2" xfId="4305"/>
    <cellStyle name="Comma 16 2 2" xfId="4552"/>
    <cellStyle name="Comma 17" xfId="2345"/>
    <cellStyle name="Comma 17 2" xfId="4306"/>
    <cellStyle name="Comma 17 2 2" xfId="4553"/>
    <cellStyle name="Comma 18" xfId="2346"/>
    <cellStyle name="Comma 18 2" xfId="4307"/>
    <cellStyle name="Comma 18 2 2" xfId="4554"/>
    <cellStyle name="Comma 19" xfId="2382"/>
    <cellStyle name="Comma 19 2" xfId="4319"/>
    <cellStyle name="Comma 19 2 2" xfId="4566"/>
    <cellStyle name="Comma 19 3" xfId="4405"/>
    <cellStyle name="Comma 2" xfId="66"/>
    <cellStyle name="Comma 2 10" xfId="635"/>
    <cellStyle name="Comma 2 10 2" xfId="2743"/>
    <cellStyle name="Comma 2 10 2 2" xfId="4478"/>
    <cellStyle name="Comma 2 11" xfId="636"/>
    <cellStyle name="Comma 2 11 2" xfId="2744"/>
    <cellStyle name="Comma 2 11 2 2" xfId="4479"/>
    <cellStyle name="Comma 2 12" xfId="637"/>
    <cellStyle name="Comma 2 12 2" xfId="2745"/>
    <cellStyle name="Comma 2 12 2 2" xfId="4480"/>
    <cellStyle name="Comma 2 13" xfId="638"/>
    <cellStyle name="Comma 2 13 2" xfId="2746"/>
    <cellStyle name="Comma 2 13 2 2" xfId="4481"/>
    <cellStyle name="Comma 2 14" xfId="639"/>
    <cellStyle name="Comma 2 14 2" xfId="2747"/>
    <cellStyle name="Comma 2 14 2 2" xfId="4482"/>
    <cellStyle name="Comma 2 15" xfId="640"/>
    <cellStyle name="Comma 2 15 2" xfId="2748"/>
    <cellStyle name="Comma 2 15 2 2" xfId="4483"/>
    <cellStyle name="Comma 2 16" xfId="641"/>
    <cellStyle name="Comma 2 16 2" xfId="2749"/>
    <cellStyle name="Comma 2 16 2 2" xfId="4484"/>
    <cellStyle name="Comma 2 17" xfId="642"/>
    <cellStyle name="Comma 2 17 2" xfId="2750"/>
    <cellStyle name="Comma 2 17 2 2" xfId="4485"/>
    <cellStyle name="Comma 2 18" xfId="643"/>
    <cellStyle name="Comma 2 18 2" xfId="2751"/>
    <cellStyle name="Comma 2 18 2 2" xfId="4486"/>
    <cellStyle name="Comma 2 19" xfId="644"/>
    <cellStyle name="Comma 2 19 2" xfId="2752"/>
    <cellStyle name="Comma 2 19 2 2" xfId="4487"/>
    <cellStyle name="Comma 2 2" xfId="645"/>
    <cellStyle name="Comma 2 2 2" xfId="2709"/>
    <cellStyle name="Comma 2 2 2 2" xfId="4464"/>
    <cellStyle name="Comma 2 2 3" xfId="2753"/>
    <cellStyle name="Comma 2 2 3 2" xfId="4488"/>
    <cellStyle name="Comma 2 20" xfId="646"/>
    <cellStyle name="Comma 2 20 2" xfId="2754"/>
    <cellStyle name="Comma 2 20 2 2" xfId="4489"/>
    <cellStyle name="Comma 2 21" xfId="647"/>
    <cellStyle name="Comma 2 21 2" xfId="2755"/>
    <cellStyle name="Comma 2 21 2 2" xfId="4490"/>
    <cellStyle name="Comma 2 22" xfId="648"/>
    <cellStyle name="Comma 2 22 2" xfId="2756"/>
    <cellStyle name="Comma 2 22 2 2" xfId="4491"/>
    <cellStyle name="Comma 2 23" xfId="649"/>
    <cellStyle name="Comma 2 23 2" xfId="2757"/>
    <cellStyle name="Comma 2 23 2 2" xfId="4492"/>
    <cellStyle name="Comma 2 24" xfId="650"/>
    <cellStyle name="Comma 2 24 2" xfId="2758"/>
    <cellStyle name="Comma 2 24 2 2" xfId="4493"/>
    <cellStyle name="Comma 2 25" xfId="651"/>
    <cellStyle name="Comma 2 25 2" xfId="2759"/>
    <cellStyle name="Comma 2 25 2 2" xfId="4494"/>
    <cellStyle name="Comma 2 26" xfId="652"/>
    <cellStyle name="Comma 2 26 2" xfId="2760"/>
    <cellStyle name="Comma 2 26 2 2" xfId="4495"/>
    <cellStyle name="Comma 2 27" xfId="653"/>
    <cellStyle name="Comma 2 27 2" xfId="2761"/>
    <cellStyle name="Comma 2 27 2 2" xfId="4496"/>
    <cellStyle name="Comma 2 28" xfId="654"/>
    <cellStyle name="Comma 2 28 2" xfId="2762"/>
    <cellStyle name="Comma 2 28 2 2" xfId="4497"/>
    <cellStyle name="Comma 2 29" xfId="655"/>
    <cellStyle name="Comma 2 29 2" xfId="2763"/>
    <cellStyle name="Comma 2 29 2 2" xfId="4498"/>
    <cellStyle name="Comma 2 3" xfId="656"/>
    <cellStyle name="Comma 2 3 2" xfId="2764"/>
    <cellStyle name="Comma 2 3 2 2" xfId="4499"/>
    <cellStyle name="Comma 2 30" xfId="657"/>
    <cellStyle name="Comma 2 30 2" xfId="2765"/>
    <cellStyle name="Comma 2 30 2 2" xfId="4500"/>
    <cellStyle name="Comma 2 31" xfId="658"/>
    <cellStyle name="Comma 2 31 2" xfId="2766"/>
    <cellStyle name="Comma 2 31 2 2" xfId="4501"/>
    <cellStyle name="Comma 2 32" xfId="659"/>
    <cellStyle name="Comma 2 32 2" xfId="2767"/>
    <cellStyle name="Comma 2 32 2 2" xfId="4502"/>
    <cellStyle name="Comma 2 33" xfId="660"/>
    <cellStyle name="Comma 2 33 2" xfId="2768"/>
    <cellStyle name="Comma 2 33 2 2" xfId="4503"/>
    <cellStyle name="Comma 2 34" xfId="661"/>
    <cellStyle name="Comma 2 34 2" xfId="2769"/>
    <cellStyle name="Comma 2 34 2 2" xfId="4504"/>
    <cellStyle name="Comma 2 35" xfId="662"/>
    <cellStyle name="Comma 2 35 2" xfId="2770"/>
    <cellStyle name="Comma 2 35 2 2" xfId="4505"/>
    <cellStyle name="Comma 2 36" xfId="663"/>
    <cellStyle name="Comma 2 36 2" xfId="2771"/>
    <cellStyle name="Comma 2 36 2 2" xfId="4506"/>
    <cellStyle name="Comma 2 37" xfId="2255"/>
    <cellStyle name="Comma 2 37 2" xfId="4290"/>
    <cellStyle name="Comma 2 37 2 2" xfId="4537"/>
    <cellStyle name="Comma 2 38" xfId="2337"/>
    <cellStyle name="Comma 2 39" xfId="2589"/>
    <cellStyle name="Comma 2 39 2" xfId="4441"/>
    <cellStyle name="Comma 2 4" xfId="664"/>
    <cellStyle name="Comma 2 4 2" xfId="2772"/>
    <cellStyle name="Comma 2 4 2 2" xfId="4507"/>
    <cellStyle name="Comma 2 5" xfId="665"/>
    <cellStyle name="Comma 2 5 2" xfId="2773"/>
    <cellStyle name="Comma 2 5 2 2" xfId="4508"/>
    <cellStyle name="Comma 2 6" xfId="666"/>
    <cellStyle name="Comma 2 6 2" xfId="2774"/>
    <cellStyle name="Comma 2 6 2 2" xfId="4509"/>
    <cellStyle name="Comma 2 7" xfId="667"/>
    <cellStyle name="Comma 2 7 2" xfId="2775"/>
    <cellStyle name="Comma 2 7 2 2" xfId="4510"/>
    <cellStyle name="Comma 2 8" xfId="668"/>
    <cellStyle name="Comma 2 8 2" xfId="2776"/>
    <cellStyle name="Comma 2 8 2 2" xfId="4511"/>
    <cellStyle name="Comma 2 9" xfId="669"/>
    <cellStyle name="Comma 2 9 2" xfId="2777"/>
    <cellStyle name="Comma 2 9 2 2" xfId="4512"/>
    <cellStyle name="Comma 20" xfId="2384"/>
    <cellStyle name="Comma 20 2" xfId="4321"/>
    <cellStyle name="Comma 20 2 2" xfId="4568"/>
    <cellStyle name="Comma 20 3" xfId="4407"/>
    <cellStyle name="Comma 21" xfId="2386"/>
    <cellStyle name="Comma 21 2" xfId="4323"/>
    <cellStyle name="Comma 21 2 2" xfId="4570"/>
    <cellStyle name="Comma 21 3" xfId="4409"/>
    <cellStyle name="Comma 22" xfId="2556"/>
    <cellStyle name="Comma 22 2" xfId="4337"/>
    <cellStyle name="Comma 22 2 2" xfId="4584"/>
    <cellStyle name="Comma 22 3" xfId="4416"/>
    <cellStyle name="Comma 23" xfId="2562"/>
    <cellStyle name="Comma 23 2" xfId="4341"/>
    <cellStyle name="Comma 23 2 2" xfId="4588"/>
    <cellStyle name="Comma 23 3" xfId="4421"/>
    <cellStyle name="Comma 24" xfId="2566"/>
    <cellStyle name="Comma 24 2" xfId="4344"/>
    <cellStyle name="Comma 24 2 2" xfId="4591"/>
    <cellStyle name="Comma 24 3" xfId="4425"/>
    <cellStyle name="Comma 25" xfId="2567"/>
    <cellStyle name="Comma 25 2" xfId="4345"/>
    <cellStyle name="Comma 25 2 2" xfId="4592"/>
    <cellStyle name="Comma 25 3" xfId="4426"/>
    <cellStyle name="Comma 26" xfId="2569"/>
    <cellStyle name="Comma 26 2" xfId="4347"/>
    <cellStyle name="Comma 26 2 2" xfId="4594"/>
    <cellStyle name="Comma 26 3" xfId="4428"/>
    <cellStyle name="Comma 27" xfId="2573"/>
    <cellStyle name="Comma 27 2" xfId="4350"/>
    <cellStyle name="Comma 27 2 2" xfId="4597"/>
    <cellStyle name="Comma 27 3" xfId="4431"/>
    <cellStyle name="Comma 28" xfId="2576"/>
    <cellStyle name="Comma 28 2" xfId="4353"/>
    <cellStyle name="Comma 28 2 2" xfId="4600"/>
    <cellStyle name="Comma 28 3" xfId="4434"/>
    <cellStyle name="Comma 29" xfId="2578"/>
    <cellStyle name="Comma 29 2" xfId="4436"/>
    <cellStyle name="Comma 3" xfId="67"/>
    <cellStyle name="Comma 3 2" xfId="2256"/>
    <cellStyle name="Comma 3 2 2" xfId="2726"/>
    <cellStyle name="Comma 3 2 2 2" xfId="4473"/>
    <cellStyle name="Comma 3 2 3" xfId="4291"/>
    <cellStyle name="Comma 3 2 3 2" xfId="4538"/>
    <cellStyle name="Comma 3 3" xfId="2347"/>
    <cellStyle name="Comma 3 3 2" xfId="4308"/>
    <cellStyle name="Comma 3 3 2 2" xfId="4555"/>
    <cellStyle name="Comma 3 3 3" xfId="4396"/>
    <cellStyle name="Comma 3 4" xfId="2348"/>
    <cellStyle name="Comma 3 5" xfId="2590"/>
    <cellStyle name="Comma 3 5 2" xfId="4442"/>
    <cellStyle name="Comma 30" xfId="2580"/>
    <cellStyle name="Comma 30 2" xfId="4437"/>
    <cellStyle name="Comma 31" xfId="2588"/>
    <cellStyle name="Comma 31 2" xfId="4440"/>
    <cellStyle name="Comma 32" xfId="4357"/>
    <cellStyle name="Comma 4" xfId="68"/>
    <cellStyle name="Comma 4 2" xfId="2257"/>
    <cellStyle name="Comma 4 2 2" xfId="4292"/>
    <cellStyle name="Comma 4 2 2 2" xfId="4539"/>
    <cellStyle name="Comma 4 3" xfId="2591"/>
    <cellStyle name="Comma 4 3 2" xfId="4443"/>
    <cellStyle name="Comma 4 4" xfId="2694"/>
    <cellStyle name="Comma 4 4 2" xfId="4456"/>
    <cellStyle name="Comma 42" xfId="2555"/>
    <cellStyle name="Comma 42 2" xfId="4336"/>
    <cellStyle name="Comma 42 2 2" xfId="4583"/>
    <cellStyle name="Comma 42 3" xfId="4415"/>
    <cellStyle name="Comma 43" xfId="2559"/>
    <cellStyle name="Comma 43 2" xfId="4339"/>
    <cellStyle name="Comma 43 2 2" xfId="4586"/>
    <cellStyle name="Comma 43 3" xfId="4418"/>
    <cellStyle name="Comma 5" xfId="69"/>
    <cellStyle name="Comma 5 2" xfId="2349"/>
    <cellStyle name="Comma 5 2 2" xfId="2727"/>
    <cellStyle name="Comma 5 2 2 2" xfId="4474"/>
    <cellStyle name="Comma 5 2 6" xfId="2350"/>
    <cellStyle name="Comma 5 2 6 2" xfId="4309"/>
    <cellStyle name="Comma 5 2 6 2 2" xfId="4556"/>
    <cellStyle name="Comma 5 3" xfId="2592"/>
    <cellStyle name="Comma 5 3 2" xfId="4444"/>
    <cellStyle name="Comma 6" xfId="70"/>
    <cellStyle name="Comma 6 2" xfId="2258"/>
    <cellStyle name="Comma 6 2 2" xfId="4293"/>
    <cellStyle name="Comma 6 2 2 2" xfId="4540"/>
    <cellStyle name="Comma 6 3" xfId="2587"/>
    <cellStyle name="Comma 6 3 2" xfId="4439"/>
    <cellStyle name="Comma 69" xfId="2696"/>
    <cellStyle name="Comma 69 2" xfId="4457"/>
    <cellStyle name="Comma 7" xfId="244"/>
    <cellStyle name="Comma 7 2" xfId="2674"/>
    <cellStyle name="Comma 7 2 2" xfId="4455"/>
    <cellStyle name="Comma 7 3" xfId="2741"/>
    <cellStyle name="Comma 7 3 2" xfId="4477"/>
    <cellStyle name="Comma 7 4" xfId="4365"/>
    <cellStyle name="Comma 8" xfId="2254"/>
    <cellStyle name="Comma 8 2" xfId="2714"/>
    <cellStyle name="Comma 8 2 2" xfId="4468"/>
    <cellStyle name="Comma 8 3" xfId="2703"/>
    <cellStyle name="Comma 8 3 2" xfId="4458"/>
    <cellStyle name="Comma 8 4" xfId="4289"/>
    <cellStyle name="Comma 8 4 2" xfId="4536"/>
    <cellStyle name="Comma 9" xfId="2316"/>
    <cellStyle name="Comma 9 2" xfId="2715"/>
    <cellStyle name="Comma 9 2 2" xfId="4469"/>
    <cellStyle name="Comma 9 3" xfId="2705"/>
    <cellStyle name="Comma 9 3 2" xfId="4460"/>
    <cellStyle name="Comma 9 4" xfId="4294"/>
    <cellStyle name="Comma 9 4 2" xfId="4541"/>
    <cellStyle name="Comma_Book2" xfId="2387"/>
    <cellStyle name="Comma0" xfId="2431"/>
    <cellStyle name="Comma0 - Style3" xfId="2432"/>
    <cellStyle name="Comma0 2" xfId="2593"/>
    <cellStyle name="Comma1 - Style1" xfId="2433"/>
    <cellStyle name="comment" xfId="2351"/>
    <cellStyle name="Copied" xfId="2434"/>
    <cellStyle name="COST1" xfId="2435"/>
    <cellStyle name="Cuenta" xfId="71"/>
    <cellStyle name="Cuenta 10" xfId="670"/>
    <cellStyle name="Cuenta 10 2" xfId="671"/>
    <cellStyle name="Cuenta 10 2 2" xfId="2779"/>
    <cellStyle name="Cuenta 10 3" xfId="672"/>
    <cellStyle name="Cuenta 10 3 2" xfId="2780"/>
    <cellStyle name="Cuenta 10 4" xfId="673"/>
    <cellStyle name="Cuenta 10 4 2" xfId="2781"/>
    <cellStyle name="Cuenta 10 5" xfId="674"/>
    <cellStyle name="Cuenta 10 5 2" xfId="2782"/>
    <cellStyle name="Cuenta 10 6" xfId="675"/>
    <cellStyle name="Cuenta 10 6 2" xfId="2783"/>
    <cellStyle name="Cuenta 10 7" xfId="676"/>
    <cellStyle name="Cuenta 10 7 2" xfId="2784"/>
    <cellStyle name="Cuenta 10 8" xfId="677"/>
    <cellStyle name="Cuenta 10 8 2" xfId="2785"/>
    <cellStyle name="Cuenta 10 9" xfId="2778"/>
    <cellStyle name="Cuenta 11" xfId="678"/>
    <cellStyle name="Cuenta 11 2" xfId="679"/>
    <cellStyle name="Cuenta 11 2 2" xfId="2787"/>
    <cellStyle name="Cuenta 11 3" xfId="680"/>
    <cellStyle name="Cuenta 11 3 2" xfId="2788"/>
    <cellStyle name="Cuenta 11 4" xfId="681"/>
    <cellStyle name="Cuenta 11 4 2" xfId="2789"/>
    <cellStyle name="Cuenta 11 5" xfId="682"/>
    <cellStyle name="Cuenta 11 5 2" xfId="2790"/>
    <cellStyle name="Cuenta 11 6" xfId="683"/>
    <cellStyle name="Cuenta 11 6 2" xfId="2791"/>
    <cellStyle name="Cuenta 11 7" xfId="684"/>
    <cellStyle name="Cuenta 11 7 2" xfId="2792"/>
    <cellStyle name="Cuenta 11 8" xfId="685"/>
    <cellStyle name="Cuenta 11 8 2" xfId="2793"/>
    <cellStyle name="Cuenta 11 9" xfId="2786"/>
    <cellStyle name="Cuenta 12" xfId="686"/>
    <cellStyle name="Cuenta 12 2" xfId="2794"/>
    <cellStyle name="Cuenta 13" xfId="687"/>
    <cellStyle name="Cuenta 13 2" xfId="2795"/>
    <cellStyle name="Cuenta 14" xfId="688"/>
    <cellStyle name="Cuenta 14 2" xfId="2796"/>
    <cellStyle name="Cuenta 15" xfId="689"/>
    <cellStyle name="Cuenta 15 2" xfId="2797"/>
    <cellStyle name="Cuenta 16" xfId="690"/>
    <cellStyle name="Cuenta 16 2" xfId="2798"/>
    <cellStyle name="Cuenta 17" xfId="691"/>
    <cellStyle name="Cuenta 17 2" xfId="2799"/>
    <cellStyle name="Cuenta 18" xfId="692"/>
    <cellStyle name="Cuenta 18 2" xfId="2800"/>
    <cellStyle name="Cuenta 2" xfId="693"/>
    <cellStyle name="Cuenta 2 2" xfId="694"/>
    <cellStyle name="Cuenta 2 2 2" xfId="2802"/>
    <cellStyle name="Cuenta 2 3" xfId="695"/>
    <cellStyle name="Cuenta 2 3 2" xfId="2803"/>
    <cellStyle name="Cuenta 2 4" xfId="696"/>
    <cellStyle name="Cuenta 2 4 2" xfId="2804"/>
    <cellStyle name="Cuenta 2 5" xfId="697"/>
    <cellStyle name="Cuenta 2 5 2" xfId="2805"/>
    <cellStyle name="Cuenta 2 6" xfId="698"/>
    <cellStyle name="Cuenta 2 6 2" xfId="2806"/>
    <cellStyle name="Cuenta 2 7" xfId="699"/>
    <cellStyle name="Cuenta 2 7 2" xfId="2807"/>
    <cellStyle name="Cuenta 2 8" xfId="700"/>
    <cellStyle name="Cuenta 2 8 2" xfId="2808"/>
    <cellStyle name="Cuenta 2 9" xfId="2801"/>
    <cellStyle name="Cuenta 3" xfId="701"/>
    <cellStyle name="Cuenta 3 2" xfId="702"/>
    <cellStyle name="Cuenta 3 2 2" xfId="2810"/>
    <cellStyle name="Cuenta 3 3" xfId="703"/>
    <cellStyle name="Cuenta 3 3 2" xfId="2811"/>
    <cellStyle name="Cuenta 3 4" xfId="704"/>
    <cellStyle name="Cuenta 3 4 2" xfId="2812"/>
    <cellStyle name="Cuenta 3 5" xfId="705"/>
    <cellStyle name="Cuenta 3 5 2" xfId="2813"/>
    <cellStyle name="Cuenta 3 6" xfId="706"/>
    <cellStyle name="Cuenta 3 6 2" xfId="2814"/>
    <cellStyle name="Cuenta 3 7" xfId="707"/>
    <cellStyle name="Cuenta 3 7 2" xfId="2815"/>
    <cellStyle name="Cuenta 3 8" xfId="708"/>
    <cellStyle name="Cuenta 3 8 2" xfId="2816"/>
    <cellStyle name="Cuenta 3 9" xfId="2809"/>
    <cellStyle name="Cuenta 4" xfId="709"/>
    <cellStyle name="Cuenta 4 2" xfId="710"/>
    <cellStyle name="Cuenta 4 2 2" xfId="2818"/>
    <cellStyle name="Cuenta 4 3" xfId="711"/>
    <cellStyle name="Cuenta 4 3 2" xfId="2819"/>
    <cellStyle name="Cuenta 4 4" xfId="712"/>
    <cellStyle name="Cuenta 4 4 2" xfId="2820"/>
    <cellStyle name="Cuenta 4 5" xfId="713"/>
    <cellStyle name="Cuenta 4 5 2" xfId="2821"/>
    <cellStyle name="Cuenta 4 6" xfId="714"/>
    <cellStyle name="Cuenta 4 6 2" xfId="2822"/>
    <cellStyle name="Cuenta 4 7" xfId="715"/>
    <cellStyle name="Cuenta 4 7 2" xfId="2823"/>
    <cellStyle name="Cuenta 4 8" xfId="716"/>
    <cellStyle name="Cuenta 4 8 2" xfId="2824"/>
    <cellStyle name="Cuenta 4 9" xfId="2817"/>
    <cellStyle name="Cuenta 5" xfId="717"/>
    <cellStyle name="Cuenta 5 2" xfId="718"/>
    <cellStyle name="Cuenta 5 2 2" xfId="2826"/>
    <cellStyle name="Cuenta 5 3" xfId="719"/>
    <cellStyle name="Cuenta 5 3 2" xfId="2827"/>
    <cellStyle name="Cuenta 5 4" xfId="720"/>
    <cellStyle name="Cuenta 5 4 2" xfId="2828"/>
    <cellStyle name="Cuenta 5 5" xfId="721"/>
    <cellStyle name="Cuenta 5 5 2" xfId="2829"/>
    <cellStyle name="Cuenta 5 6" xfId="722"/>
    <cellStyle name="Cuenta 5 6 2" xfId="2830"/>
    <cellStyle name="Cuenta 5 7" xfId="723"/>
    <cellStyle name="Cuenta 5 7 2" xfId="2831"/>
    <cellStyle name="Cuenta 5 8" xfId="724"/>
    <cellStyle name="Cuenta 5 8 2" xfId="2832"/>
    <cellStyle name="Cuenta 5 9" xfId="2825"/>
    <cellStyle name="Cuenta 6" xfId="725"/>
    <cellStyle name="Cuenta 6 2" xfId="726"/>
    <cellStyle name="Cuenta 6 2 2" xfId="2834"/>
    <cellStyle name="Cuenta 6 3" xfId="727"/>
    <cellStyle name="Cuenta 6 3 2" xfId="2835"/>
    <cellStyle name="Cuenta 6 4" xfId="728"/>
    <cellStyle name="Cuenta 6 4 2" xfId="2836"/>
    <cellStyle name="Cuenta 6 5" xfId="729"/>
    <cellStyle name="Cuenta 6 5 2" xfId="2837"/>
    <cellStyle name="Cuenta 6 6" xfId="730"/>
    <cellStyle name="Cuenta 6 6 2" xfId="2838"/>
    <cellStyle name="Cuenta 6 7" xfId="731"/>
    <cellStyle name="Cuenta 6 7 2" xfId="2839"/>
    <cellStyle name="Cuenta 6 8" xfId="732"/>
    <cellStyle name="Cuenta 6 8 2" xfId="2840"/>
    <cellStyle name="Cuenta 6 9" xfId="2833"/>
    <cellStyle name="Cuenta 7" xfId="733"/>
    <cellStyle name="Cuenta 7 2" xfId="734"/>
    <cellStyle name="Cuenta 7 2 2" xfId="2842"/>
    <cellStyle name="Cuenta 7 3" xfId="735"/>
    <cellStyle name="Cuenta 7 3 2" xfId="2843"/>
    <cellStyle name="Cuenta 7 4" xfId="736"/>
    <cellStyle name="Cuenta 7 4 2" xfId="2844"/>
    <cellStyle name="Cuenta 7 5" xfId="737"/>
    <cellStyle name="Cuenta 7 5 2" xfId="2845"/>
    <cellStyle name="Cuenta 7 6" xfId="738"/>
    <cellStyle name="Cuenta 7 6 2" xfId="2846"/>
    <cellStyle name="Cuenta 7 7" xfId="739"/>
    <cellStyle name="Cuenta 7 7 2" xfId="2847"/>
    <cellStyle name="Cuenta 7 8" xfId="740"/>
    <cellStyle name="Cuenta 7 8 2" xfId="2848"/>
    <cellStyle name="Cuenta 7 9" xfId="2841"/>
    <cellStyle name="Cuenta 8" xfId="741"/>
    <cellStyle name="Cuenta 8 2" xfId="742"/>
    <cellStyle name="Cuenta 8 2 2" xfId="2850"/>
    <cellStyle name="Cuenta 8 3" xfId="743"/>
    <cellStyle name="Cuenta 8 3 2" xfId="2851"/>
    <cellStyle name="Cuenta 8 4" xfId="744"/>
    <cellStyle name="Cuenta 8 4 2" xfId="2852"/>
    <cellStyle name="Cuenta 8 5" xfId="745"/>
    <cellStyle name="Cuenta 8 5 2" xfId="2853"/>
    <cellStyle name="Cuenta 8 6" xfId="746"/>
    <cellStyle name="Cuenta 8 6 2" xfId="2854"/>
    <cellStyle name="Cuenta 8 7" xfId="747"/>
    <cellStyle name="Cuenta 8 7 2" xfId="2855"/>
    <cellStyle name="Cuenta 8 8" xfId="748"/>
    <cellStyle name="Cuenta 8 8 2" xfId="2856"/>
    <cellStyle name="Cuenta 8 9" xfId="2849"/>
    <cellStyle name="Cuenta 9" xfId="749"/>
    <cellStyle name="Cuenta 9 2" xfId="750"/>
    <cellStyle name="Cuenta 9 2 2" xfId="2858"/>
    <cellStyle name="Cuenta 9 3" xfId="751"/>
    <cellStyle name="Cuenta 9 3 2" xfId="2859"/>
    <cellStyle name="Cuenta 9 4" xfId="752"/>
    <cellStyle name="Cuenta 9 4 2" xfId="2860"/>
    <cellStyle name="Cuenta 9 5" xfId="753"/>
    <cellStyle name="Cuenta 9 5 2" xfId="2861"/>
    <cellStyle name="Cuenta 9 6" xfId="754"/>
    <cellStyle name="Cuenta 9 6 2" xfId="2862"/>
    <cellStyle name="Cuenta 9 7" xfId="755"/>
    <cellStyle name="Cuenta 9 7 2" xfId="2863"/>
    <cellStyle name="Cuenta 9 8" xfId="756"/>
    <cellStyle name="Cuenta 9 8 2" xfId="2864"/>
    <cellStyle name="Cuenta 9 9" xfId="2857"/>
    <cellStyle name="Curren - Style4" xfId="2436"/>
    <cellStyle name="Currency [00]" xfId="73"/>
    <cellStyle name="Currency 10" xfId="4358"/>
    <cellStyle name="Currency 2" xfId="74"/>
    <cellStyle name="Currency 2 2" xfId="2595"/>
    <cellStyle name="Currency 2 2 2" xfId="4446"/>
    <cellStyle name="Currency 3" xfId="2352"/>
    <cellStyle name="Currency 3 2" xfId="2594"/>
    <cellStyle name="Currency 3 2 2" xfId="4445"/>
    <cellStyle name="Currency 3 3" xfId="4310"/>
    <cellStyle name="Currency 3 3 2" xfId="4557"/>
    <cellStyle name="Currency 4" xfId="75"/>
    <cellStyle name="Currency 4 2" xfId="2596"/>
    <cellStyle name="Currency 4 2 2" xfId="4447"/>
    <cellStyle name="Currency 5" xfId="2557"/>
    <cellStyle name="Currency 5 2" xfId="4338"/>
    <cellStyle name="Currency 5 2 2" xfId="4585"/>
    <cellStyle name="Currency 5 3" xfId="4417"/>
    <cellStyle name="Currency 6" xfId="2564"/>
    <cellStyle name="Currency 6 2" xfId="4343"/>
    <cellStyle name="Currency 6 2 2" xfId="4590"/>
    <cellStyle name="Currency 6 3" xfId="4423"/>
    <cellStyle name="Currency 7" xfId="2574"/>
    <cellStyle name="Currency 7 2" xfId="4351"/>
    <cellStyle name="Currency 7 2 2" xfId="4598"/>
    <cellStyle name="Currency 7 3" xfId="4432"/>
    <cellStyle name="Currency 8" xfId="2704"/>
    <cellStyle name="Currency 8 2" xfId="4459"/>
    <cellStyle name="Currency 9" xfId="2583"/>
    <cellStyle name="Currency 9 2" xfId="4438"/>
    <cellStyle name="Currency_Estados Financieros NOV 08 SIERRA" xfId="76"/>
    <cellStyle name="Currency0" xfId="2437"/>
    <cellStyle name="Currency0 2" xfId="2597"/>
    <cellStyle name="Dark Title" xfId="77"/>
    <cellStyle name="Data" xfId="78"/>
    <cellStyle name="Date" xfId="2438"/>
    <cellStyle name="Date 2" xfId="2598"/>
    <cellStyle name="Date Short" xfId="79"/>
    <cellStyle name="DELTA" xfId="80"/>
    <cellStyle name="DELTA 2" xfId="2660"/>
    <cellStyle name="Dezimal [0]_35ERI8T2gbIEMixb4v26icuOo" xfId="81"/>
    <cellStyle name="Dezimal_35ERI8T2gbIEMixb4v26icuOo" xfId="82"/>
    <cellStyle name="Encabezado 4 2" xfId="83"/>
    <cellStyle name="Énfasis1 2" xfId="84"/>
    <cellStyle name="Énfasis2 2" xfId="85"/>
    <cellStyle name="Énfasis3 2" xfId="86"/>
    <cellStyle name="Énfasis4 2" xfId="87"/>
    <cellStyle name="Énfasis5 2" xfId="88"/>
    <cellStyle name="Énfasis6 2" xfId="89"/>
    <cellStyle name="Enter Currency (0)" xfId="90"/>
    <cellStyle name="Enter Currency (0) 2" xfId="2656"/>
    <cellStyle name="Enter Currency (2)" xfId="91"/>
    <cellStyle name="Enter Units (0)" xfId="92"/>
    <cellStyle name="Enter Units (0) 2" xfId="2652"/>
    <cellStyle name="Enter Units (1)" xfId="93"/>
    <cellStyle name="Enter Units (2)" xfId="94"/>
    <cellStyle name="Entered" xfId="2439"/>
    <cellStyle name="Entrada 2" xfId="2333"/>
    <cellStyle name="Estilo 1" xfId="95"/>
    <cellStyle name="Euro" xfId="96"/>
    <cellStyle name="Explanatory Text 2" xfId="2259"/>
    <cellStyle name="Explanatory Text 3" xfId="2675"/>
    <cellStyle name="ExtRef" xfId="97"/>
    <cellStyle name="ExtRef 10" xfId="757"/>
    <cellStyle name="ExtRef 10 2" xfId="2865"/>
    <cellStyle name="ExtRef 11" xfId="758"/>
    <cellStyle name="ExtRef 11 2" xfId="2866"/>
    <cellStyle name="ExtRef 12" xfId="759"/>
    <cellStyle name="ExtRef 12 2" xfId="2867"/>
    <cellStyle name="ExtRef 13" xfId="760"/>
    <cellStyle name="ExtRef 13 2" xfId="2868"/>
    <cellStyle name="ExtRef 14" xfId="761"/>
    <cellStyle name="ExtRef 14 2" xfId="2869"/>
    <cellStyle name="ExtRef 15" xfId="762"/>
    <cellStyle name="ExtRef 15 2" xfId="2870"/>
    <cellStyle name="ExtRef 16" xfId="763"/>
    <cellStyle name="ExtRef 16 2" xfId="2871"/>
    <cellStyle name="ExtRef 17" xfId="764"/>
    <cellStyle name="ExtRef 17 2" xfId="2872"/>
    <cellStyle name="ExtRef 18" xfId="765"/>
    <cellStyle name="ExtRef 18 2" xfId="2873"/>
    <cellStyle name="ExtRef 19" xfId="766"/>
    <cellStyle name="ExtRef 19 2" xfId="2874"/>
    <cellStyle name="ExtRef 2" xfId="98"/>
    <cellStyle name="ExtRef 2 2" xfId="2260"/>
    <cellStyle name="ExtRef 20" xfId="767"/>
    <cellStyle name="ExtRef 20 2" xfId="2875"/>
    <cellStyle name="ExtRef 3" xfId="768"/>
    <cellStyle name="ExtRef 3 2" xfId="2261"/>
    <cellStyle name="ExtRef 4" xfId="769"/>
    <cellStyle name="ExtRef 4 2" xfId="2262"/>
    <cellStyle name="ExtRef 5" xfId="770"/>
    <cellStyle name="ExtRef 5 2" xfId="2263"/>
    <cellStyle name="ExtRef 6" xfId="771"/>
    <cellStyle name="ExtRef 6 2" xfId="2264"/>
    <cellStyle name="ExtRef 7" xfId="772"/>
    <cellStyle name="ExtRef 7 2" xfId="2265"/>
    <cellStyle name="ExtRef 8" xfId="773"/>
    <cellStyle name="ExtRef 8 2" xfId="2876"/>
    <cellStyle name="ExtRef 9" xfId="774"/>
    <cellStyle name="ExtRef 9 2" xfId="2877"/>
    <cellStyle name="extrefd" xfId="2677"/>
    <cellStyle name="F2" xfId="99"/>
    <cellStyle name="F3" xfId="100"/>
    <cellStyle name="F4" xfId="101"/>
    <cellStyle name="F5" xfId="102"/>
    <cellStyle name="F6" xfId="103"/>
    <cellStyle name="F7" xfId="104"/>
    <cellStyle name="F8" xfId="105"/>
    <cellStyle name="Fecha" xfId="2601"/>
    <cellStyle name="Fijo" xfId="2602"/>
    <cellStyle name="Fixed" xfId="2440"/>
    <cellStyle name="Fixed 2" xfId="2603"/>
    <cellStyle name="FRACTION" xfId="2441"/>
    <cellStyle name="Geneva 10" xfId="106"/>
    <cellStyle name="GEPMFG" xfId="107"/>
    <cellStyle name="Good 2" xfId="2266"/>
    <cellStyle name="Good 3" xfId="2678"/>
    <cellStyle name="grayText2" xfId="2442"/>
    <cellStyle name="grayText2Big" xfId="2443"/>
    <cellStyle name="Grey" xfId="108"/>
    <cellStyle name="Grey 2" xfId="775"/>
    <cellStyle name="Header1" xfId="109"/>
    <cellStyle name="Header2" xfId="110"/>
    <cellStyle name="Heading" xfId="111"/>
    <cellStyle name="Heading 1 2" xfId="2267"/>
    <cellStyle name="Heading 1 3" xfId="2679"/>
    <cellStyle name="Heading 2 2" xfId="2268"/>
    <cellStyle name="Heading 2 3" xfId="2680"/>
    <cellStyle name="Heading 3 2" xfId="2269"/>
    <cellStyle name="Heading 3 3" xfId="2681"/>
    <cellStyle name="Heading 4 2" xfId="2270"/>
    <cellStyle name="Heading 4 3" xfId="2682"/>
    <cellStyle name="Heading 5" xfId="2604"/>
    <cellStyle name="HideRow" xfId="2444"/>
    <cellStyle name="Hiperligação" xfId="2445"/>
    <cellStyle name="Hiperligação visitada" xfId="2446"/>
    <cellStyle name="Hipervínculo" xfId="1" builtinId="8"/>
    <cellStyle name="Hipervínculo 2" xfId="2605"/>
    <cellStyle name="Hipervínculo 3" xfId="112"/>
    <cellStyle name="hips" xfId="2606"/>
    <cellStyle name="Hyperlink 2" xfId="776"/>
    <cellStyle name="Hyperlink 2 2" xfId="2607"/>
    <cellStyle name="Hyperlink 3" xfId="2272"/>
    <cellStyle name="Hyperlink 4" xfId="2273"/>
    <cellStyle name="Hyperlink 5" xfId="2274"/>
    <cellStyle name="Hyperlink 6" xfId="2275"/>
    <cellStyle name="Hyperlink 7" xfId="2330"/>
    <cellStyle name="Hyperlink 8" xfId="4355"/>
    <cellStyle name="Hypertextový odkaz" xfId="2447"/>
    <cellStyle name="Incorrecto 2" xfId="113"/>
    <cellStyle name="Indefinido" xfId="2448"/>
    <cellStyle name="Input [yellow]" xfId="114"/>
    <cellStyle name="Input [yellow] 2" xfId="777"/>
    <cellStyle name="Input 10" xfId="2318"/>
    <cellStyle name="Input 11" xfId="2323"/>
    <cellStyle name="Input 12" xfId="2322"/>
    <cellStyle name="Input 2" xfId="115"/>
    <cellStyle name="Input 2 2" xfId="778"/>
    <cellStyle name="Input 2 2 2" xfId="2683"/>
    <cellStyle name="Input 2 3" xfId="779"/>
    <cellStyle name="Input 2 3 2" xfId="2878"/>
    <cellStyle name="Input 2 4" xfId="780"/>
    <cellStyle name="Input 2 4 2" xfId="2879"/>
    <cellStyle name="Input 2 5" xfId="781"/>
    <cellStyle name="Input 2 5 2" xfId="2880"/>
    <cellStyle name="Input 2 6" xfId="782"/>
    <cellStyle name="Input 2 6 2" xfId="2881"/>
    <cellStyle name="Input 2 7" xfId="2277"/>
    <cellStyle name="Input 2 8" xfId="2609"/>
    <cellStyle name="Input 3" xfId="116"/>
    <cellStyle name="Input 3 2" xfId="783"/>
    <cellStyle name="Input 3 2 2" xfId="2728"/>
    <cellStyle name="Input 3 3" xfId="784"/>
    <cellStyle name="Input 3 3 2" xfId="2882"/>
    <cellStyle name="Input 3 4" xfId="785"/>
    <cellStyle name="Input 3 4 2" xfId="2883"/>
    <cellStyle name="Input 3 5" xfId="2278"/>
    <cellStyle name="Input 4" xfId="786"/>
    <cellStyle name="Input 4 2" xfId="787"/>
    <cellStyle name="Input 4 2 2" xfId="2885"/>
    <cellStyle name="Input 4 3" xfId="788"/>
    <cellStyle name="Input 4 3 2" xfId="2886"/>
    <cellStyle name="Input 4 4" xfId="2279"/>
    <cellStyle name="Input 4 5" xfId="2884"/>
    <cellStyle name="Input 5" xfId="789"/>
    <cellStyle name="Input 5 2" xfId="2280"/>
    <cellStyle name="Input 5 3" xfId="2887"/>
    <cellStyle name="Input 6" xfId="790"/>
    <cellStyle name="Input 6 2" xfId="2281"/>
    <cellStyle name="Input 6 3" xfId="2888"/>
    <cellStyle name="Input 7" xfId="791"/>
    <cellStyle name="Input 7 2" xfId="2282"/>
    <cellStyle name="Input 8" xfId="2276"/>
    <cellStyle name="Input 9" xfId="2319"/>
    <cellStyle name="Input Cells" xfId="2449"/>
    <cellStyle name="InputArea" xfId="117"/>
    <cellStyle name="InputArea 2" xfId="2283"/>
    <cellStyle name="InputArea_A72" xfId="2611"/>
    <cellStyle name="InputPost" xfId="118"/>
    <cellStyle name="InputPost 10" xfId="792"/>
    <cellStyle name="InputPost 10 10" xfId="793"/>
    <cellStyle name="InputPost 10 10 2" xfId="2890"/>
    <cellStyle name="InputPost 10 11" xfId="794"/>
    <cellStyle name="InputPost 10 11 2" xfId="2891"/>
    <cellStyle name="InputPost 10 12" xfId="795"/>
    <cellStyle name="InputPost 10 12 2" xfId="2892"/>
    <cellStyle name="InputPost 10 13" xfId="2889"/>
    <cellStyle name="InputPost 10 2" xfId="796"/>
    <cellStyle name="InputPost 10 2 2" xfId="2893"/>
    <cellStyle name="InputPost 10 3" xfId="797"/>
    <cellStyle name="InputPost 10 3 2" xfId="2894"/>
    <cellStyle name="InputPost 10 4" xfId="798"/>
    <cellStyle name="InputPost 10 4 2" xfId="2895"/>
    <cellStyle name="InputPost 10 5" xfId="799"/>
    <cellStyle name="InputPost 10 5 2" xfId="2896"/>
    <cellStyle name="InputPost 10 6" xfId="800"/>
    <cellStyle name="InputPost 10 6 2" xfId="2897"/>
    <cellStyle name="InputPost 10 7" xfId="801"/>
    <cellStyle name="InputPost 10 7 2" xfId="2898"/>
    <cellStyle name="InputPost 10 8" xfId="802"/>
    <cellStyle name="InputPost 10 8 2" xfId="2899"/>
    <cellStyle name="InputPost 10 9" xfId="803"/>
    <cellStyle name="InputPost 10 9 2" xfId="2900"/>
    <cellStyle name="InputPost 11" xfId="804"/>
    <cellStyle name="InputPost 11 2" xfId="2901"/>
    <cellStyle name="InputPost 12" xfId="805"/>
    <cellStyle name="InputPost 12 2" xfId="2902"/>
    <cellStyle name="InputPost 13" xfId="806"/>
    <cellStyle name="InputPost 13 2" xfId="2903"/>
    <cellStyle name="InputPost 14" xfId="807"/>
    <cellStyle name="InputPost 14 2" xfId="2904"/>
    <cellStyle name="InputPost 15" xfId="808"/>
    <cellStyle name="InputPost 15 2" xfId="2905"/>
    <cellStyle name="InputPost 16" xfId="809"/>
    <cellStyle name="InputPost 16 2" xfId="2906"/>
    <cellStyle name="InputPost 17" xfId="810"/>
    <cellStyle name="InputPost 17 2" xfId="2907"/>
    <cellStyle name="InputPost 18" xfId="811"/>
    <cellStyle name="InputPost 18 2" xfId="2908"/>
    <cellStyle name="InputPost 19" xfId="812"/>
    <cellStyle name="InputPost 19 2" xfId="2909"/>
    <cellStyle name="InputPost 2" xfId="119"/>
    <cellStyle name="InputPost 2 10" xfId="813"/>
    <cellStyle name="InputPost 2 10 2" xfId="2910"/>
    <cellStyle name="InputPost 2 11" xfId="814"/>
    <cellStyle name="InputPost 2 11 2" xfId="2911"/>
    <cellStyle name="InputPost 2 12" xfId="815"/>
    <cellStyle name="InputPost 2 12 2" xfId="2912"/>
    <cellStyle name="InputPost 2 13" xfId="816"/>
    <cellStyle name="InputPost 2 13 2" xfId="2913"/>
    <cellStyle name="InputPost 2 14" xfId="817"/>
    <cellStyle name="InputPost 2 14 2" xfId="2914"/>
    <cellStyle name="InputPost 2 15" xfId="818"/>
    <cellStyle name="InputPost 2 15 2" xfId="2915"/>
    <cellStyle name="InputPost 2 16" xfId="2285"/>
    <cellStyle name="InputPost 2 2" xfId="819"/>
    <cellStyle name="InputPost 2 2 10" xfId="820"/>
    <cellStyle name="InputPost 2 2 10 2" xfId="2917"/>
    <cellStyle name="InputPost 2 2 11" xfId="821"/>
    <cellStyle name="InputPost 2 2 11 2" xfId="2918"/>
    <cellStyle name="InputPost 2 2 12" xfId="822"/>
    <cellStyle name="InputPost 2 2 12 2" xfId="2919"/>
    <cellStyle name="InputPost 2 2 13" xfId="823"/>
    <cellStyle name="InputPost 2 2 13 2" xfId="2920"/>
    <cellStyle name="InputPost 2 2 14" xfId="824"/>
    <cellStyle name="InputPost 2 2 14 2" xfId="2921"/>
    <cellStyle name="InputPost 2 2 15" xfId="825"/>
    <cellStyle name="InputPost 2 2 15 2" xfId="2922"/>
    <cellStyle name="InputPost 2 2 16" xfId="2916"/>
    <cellStyle name="InputPost 2 2 2" xfId="826"/>
    <cellStyle name="InputPost 2 2 2 10" xfId="827"/>
    <cellStyle name="InputPost 2 2 2 10 2" xfId="2924"/>
    <cellStyle name="InputPost 2 2 2 11" xfId="828"/>
    <cellStyle name="InputPost 2 2 2 11 2" xfId="2925"/>
    <cellStyle name="InputPost 2 2 2 12" xfId="829"/>
    <cellStyle name="InputPost 2 2 2 12 2" xfId="2926"/>
    <cellStyle name="InputPost 2 2 2 13" xfId="830"/>
    <cellStyle name="InputPost 2 2 2 13 2" xfId="2927"/>
    <cellStyle name="InputPost 2 2 2 14" xfId="831"/>
    <cellStyle name="InputPost 2 2 2 14 2" xfId="2928"/>
    <cellStyle name="InputPost 2 2 2 15" xfId="2923"/>
    <cellStyle name="InputPost 2 2 2 2" xfId="832"/>
    <cellStyle name="InputPost 2 2 2 2 10" xfId="833"/>
    <cellStyle name="InputPost 2 2 2 2 10 2" xfId="2930"/>
    <cellStyle name="InputPost 2 2 2 2 11" xfId="834"/>
    <cellStyle name="InputPost 2 2 2 2 11 2" xfId="2931"/>
    <cellStyle name="InputPost 2 2 2 2 12" xfId="835"/>
    <cellStyle name="InputPost 2 2 2 2 12 2" xfId="2932"/>
    <cellStyle name="InputPost 2 2 2 2 13" xfId="836"/>
    <cellStyle name="InputPost 2 2 2 2 13 2" xfId="2933"/>
    <cellStyle name="InputPost 2 2 2 2 14" xfId="837"/>
    <cellStyle name="InputPost 2 2 2 2 14 2" xfId="2934"/>
    <cellStyle name="InputPost 2 2 2 2 15" xfId="2929"/>
    <cellStyle name="InputPost 2 2 2 2 2" xfId="838"/>
    <cellStyle name="InputPost 2 2 2 2 2 10" xfId="839"/>
    <cellStyle name="InputPost 2 2 2 2 2 10 2" xfId="2936"/>
    <cellStyle name="InputPost 2 2 2 2 2 11" xfId="840"/>
    <cellStyle name="InputPost 2 2 2 2 2 11 2" xfId="2937"/>
    <cellStyle name="InputPost 2 2 2 2 2 12" xfId="841"/>
    <cellStyle name="InputPost 2 2 2 2 2 12 2" xfId="2938"/>
    <cellStyle name="InputPost 2 2 2 2 2 13" xfId="842"/>
    <cellStyle name="InputPost 2 2 2 2 2 13 2" xfId="2939"/>
    <cellStyle name="InputPost 2 2 2 2 2 14" xfId="2935"/>
    <cellStyle name="InputPost 2 2 2 2 2 2" xfId="843"/>
    <cellStyle name="InputPost 2 2 2 2 2 2 10" xfId="844"/>
    <cellStyle name="InputPost 2 2 2 2 2 2 10 2" xfId="2941"/>
    <cellStyle name="InputPost 2 2 2 2 2 2 11" xfId="845"/>
    <cellStyle name="InputPost 2 2 2 2 2 2 11 2" xfId="2942"/>
    <cellStyle name="InputPost 2 2 2 2 2 2 12" xfId="846"/>
    <cellStyle name="InputPost 2 2 2 2 2 2 12 2" xfId="2943"/>
    <cellStyle name="InputPost 2 2 2 2 2 2 13" xfId="2940"/>
    <cellStyle name="InputPost 2 2 2 2 2 2 2" xfId="847"/>
    <cellStyle name="InputPost 2 2 2 2 2 2 2 2" xfId="2944"/>
    <cellStyle name="InputPost 2 2 2 2 2 2 3" xfId="848"/>
    <cellStyle name="InputPost 2 2 2 2 2 2 3 2" xfId="2945"/>
    <cellStyle name="InputPost 2 2 2 2 2 2 4" xfId="849"/>
    <cellStyle name="InputPost 2 2 2 2 2 2 4 2" xfId="2946"/>
    <cellStyle name="InputPost 2 2 2 2 2 2 5" xfId="850"/>
    <cellStyle name="InputPost 2 2 2 2 2 2 5 2" xfId="2947"/>
    <cellStyle name="InputPost 2 2 2 2 2 2 6" xfId="851"/>
    <cellStyle name="InputPost 2 2 2 2 2 2 6 2" xfId="2948"/>
    <cellStyle name="InputPost 2 2 2 2 2 2 7" xfId="852"/>
    <cellStyle name="InputPost 2 2 2 2 2 2 7 2" xfId="2949"/>
    <cellStyle name="InputPost 2 2 2 2 2 2 8" xfId="853"/>
    <cellStyle name="InputPost 2 2 2 2 2 2 8 2" xfId="2950"/>
    <cellStyle name="InputPost 2 2 2 2 2 2 9" xfId="854"/>
    <cellStyle name="InputPost 2 2 2 2 2 2 9 2" xfId="2951"/>
    <cellStyle name="InputPost 2 2 2 2 2 3" xfId="855"/>
    <cellStyle name="InputPost 2 2 2 2 2 3 2" xfId="2952"/>
    <cellStyle name="InputPost 2 2 2 2 2 4" xfId="856"/>
    <cellStyle name="InputPost 2 2 2 2 2 4 2" xfId="2953"/>
    <cellStyle name="InputPost 2 2 2 2 2 5" xfId="857"/>
    <cellStyle name="InputPost 2 2 2 2 2 5 2" xfId="2954"/>
    <cellStyle name="InputPost 2 2 2 2 2 6" xfId="858"/>
    <cellStyle name="InputPost 2 2 2 2 2 6 2" xfId="2955"/>
    <cellStyle name="InputPost 2 2 2 2 2 7" xfId="859"/>
    <cellStyle name="InputPost 2 2 2 2 2 7 2" xfId="2956"/>
    <cellStyle name="InputPost 2 2 2 2 2 8" xfId="860"/>
    <cellStyle name="InputPost 2 2 2 2 2 8 2" xfId="2957"/>
    <cellStyle name="InputPost 2 2 2 2 2 9" xfId="861"/>
    <cellStyle name="InputPost 2 2 2 2 2 9 2" xfId="2958"/>
    <cellStyle name="InputPost 2 2 2 2 3" xfId="862"/>
    <cellStyle name="InputPost 2 2 2 2 3 2" xfId="2959"/>
    <cellStyle name="InputPost 2 2 2 2 4" xfId="863"/>
    <cellStyle name="InputPost 2 2 2 2 4 10" xfId="864"/>
    <cellStyle name="InputPost 2 2 2 2 4 10 2" xfId="2961"/>
    <cellStyle name="InputPost 2 2 2 2 4 11" xfId="865"/>
    <cellStyle name="InputPost 2 2 2 2 4 11 2" xfId="2962"/>
    <cellStyle name="InputPost 2 2 2 2 4 12" xfId="866"/>
    <cellStyle name="InputPost 2 2 2 2 4 12 2" xfId="2963"/>
    <cellStyle name="InputPost 2 2 2 2 4 13" xfId="2960"/>
    <cellStyle name="InputPost 2 2 2 2 4 2" xfId="867"/>
    <cellStyle name="InputPost 2 2 2 2 4 2 2" xfId="2964"/>
    <cellStyle name="InputPost 2 2 2 2 4 3" xfId="868"/>
    <cellStyle name="InputPost 2 2 2 2 4 3 2" xfId="2965"/>
    <cellStyle name="InputPost 2 2 2 2 4 4" xfId="869"/>
    <cellStyle name="InputPost 2 2 2 2 4 4 2" xfId="2966"/>
    <cellStyle name="InputPost 2 2 2 2 4 5" xfId="870"/>
    <cellStyle name="InputPost 2 2 2 2 4 5 2" xfId="2967"/>
    <cellStyle name="InputPost 2 2 2 2 4 6" xfId="871"/>
    <cellStyle name="InputPost 2 2 2 2 4 6 2" xfId="2968"/>
    <cellStyle name="InputPost 2 2 2 2 4 7" xfId="872"/>
    <cellStyle name="InputPost 2 2 2 2 4 7 2" xfId="2969"/>
    <cellStyle name="InputPost 2 2 2 2 4 8" xfId="873"/>
    <cellStyle name="InputPost 2 2 2 2 4 8 2" xfId="2970"/>
    <cellStyle name="InputPost 2 2 2 2 4 9" xfId="874"/>
    <cellStyle name="InputPost 2 2 2 2 4 9 2" xfId="2971"/>
    <cellStyle name="InputPost 2 2 2 2 5" xfId="875"/>
    <cellStyle name="InputPost 2 2 2 2 5 2" xfId="2972"/>
    <cellStyle name="InputPost 2 2 2 2 6" xfId="876"/>
    <cellStyle name="InputPost 2 2 2 2 6 2" xfId="2973"/>
    <cellStyle name="InputPost 2 2 2 2 7" xfId="877"/>
    <cellStyle name="InputPost 2 2 2 2 7 2" xfId="2974"/>
    <cellStyle name="InputPost 2 2 2 2 8" xfId="878"/>
    <cellStyle name="InputPost 2 2 2 2 8 2" xfId="2975"/>
    <cellStyle name="InputPost 2 2 2 2 9" xfId="879"/>
    <cellStyle name="InputPost 2 2 2 2 9 2" xfId="2976"/>
    <cellStyle name="InputPost 2 2 2 3" xfId="880"/>
    <cellStyle name="InputPost 2 2 2 3 10" xfId="881"/>
    <cellStyle name="InputPost 2 2 2 3 10 2" xfId="2978"/>
    <cellStyle name="InputPost 2 2 2 3 11" xfId="882"/>
    <cellStyle name="InputPost 2 2 2 3 11 2" xfId="2979"/>
    <cellStyle name="InputPost 2 2 2 3 12" xfId="883"/>
    <cellStyle name="InputPost 2 2 2 3 12 2" xfId="2980"/>
    <cellStyle name="InputPost 2 2 2 3 13" xfId="884"/>
    <cellStyle name="InputPost 2 2 2 3 13 2" xfId="2981"/>
    <cellStyle name="InputPost 2 2 2 3 14" xfId="2977"/>
    <cellStyle name="InputPost 2 2 2 3 2" xfId="885"/>
    <cellStyle name="InputPost 2 2 2 3 2 10" xfId="886"/>
    <cellStyle name="InputPost 2 2 2 3 2 10 2" xfId="2983"/>
    <cellStyle name="InputPost 2 2 2 3 2 11" xfId="887"/>
    <cellStyle name="InputPost 2 2 2 3 2 11 2" xfId="2984"/>
    <cellStyle name="InputPost 2 2 2 3 2 12" xfId="888"/>
    <cellStyle name="InputPost 2 2 2 3 2 12 2" xfId="2985"/>
    <cellStyle name="InputPost 2 2 2 3 2 13" xfId="2982"/>
    <cellStyle name="InputPost 2 2 2 3 2 2" xfId="889"/>
    <cellStyle name="InputPost 2 2 2 3 2 2 2" xfId="2986"/>
    <cellStyle name="InputPost 2 2 2 3 2 3" xfId="890"/>
    <cellStyle name="InputPost 2 2 2 3 2 3 2" xfId="2987"/>
    <cellStyle name="InputPost 2 2 2 3 2 4" xfId="891"/>
    <cellStyle name="InputPost 2 2 2 3 2 4 2" xfId="2988"/>
    <cellStyle name="InputPost 2 2 2 3 2 5" xfId="892"/>
    <cellStyle name="InputPost 2 2 2 3 2 5 2" xfId="2989"/>
    <cellStyle name="InputPost 2 2 2 3 2 6" xfId="893"/>
    <cellStyle name="InputPost 2 2 2 3 2 6 2" xfId="2990"/>
    <cellStyle name="InputPost 2 2 2 3 2 7" xfId="894"/>
    <cellStyle name="InputPost 2 2 2 3 2 7 2" xfId="2991"/>
    <cellStyle name="InputPost 2 2 2 3 2 8" xfId="895"/>
    <cellStyle name="InputPost 2 2 2 3 2 8 2" xfId="2992"/>
    <cellStyle name="InputPost 2 2 2 3 2 9" xfId="896"/>
    <cellStyle name="InputPost 2 2 2 3 2 9 2" xfId="2993"/>
    <cellStyle name="InputPost 2 2 2 3 3" xfId="897"/>
    <cellStyle name="InputPost 2 2 2 3 3 2" xfId="2994"/>
    <cellStyle name="InputPost 2 2 2 3 4" xfId="898"/>
    <cellStyle name="InputPost 2 2 2 3 4 2" xfId="2995"/>
    <cellStyle name="InputPost 2 2 2 3 5" xfId="899"/>
    <cellStyle name="InputPost 2 2 2 3 5 2" xfId="2996"/>
    <cellStyle name="InputPost 2 2 2 3 6" xfId="900"/>
    <cellStyle name="InputPost 2 2 2 3 6 2" xfId="2997"/>
    <cellStyle name="InputPost 2 2 2 3 7" xfId="901"/>
    <cellStyle name="InputPost 2 2 2 3 7 2" xfId="2998"/>
    <cellStyle name="InputPost 2 2 2 3 8" xfId="902"/>
    <cellStyle name="InputPost 2 2 2 3 8 2" xfId="2999"/>
    <cellStyle name="InputPost 2 2 2 3 9" xfId="903"/>
    <cellStyle name="InputPost 2 2 2 3 9 2" xfId="3000"/>
    <cellStyle name="InputPost 2 2 2 4" xfId="904"/>
    <cellStyle name="InputPost 2 2 2 4 10" xfId="905"/>
    <cellStyle name="InputPost 2 2 2 4 10 2" xfId="3002"/>
    <cellStyle name="InputPost 2 2 2 4 11" xfId="906"/>
    <cellStyle name="InputPost 2 2 2 4 11 2" xfId="3003"/>
    <cellStyle name="InputPost 2 2 2 4 12" xfId="907"/>
    <cellStyle name="InputPost 2 2 2 4 12 2" xfId="3004"/>
    <cellStyle name="InputPost 2 2 2 4 13" xfId="3001"/>
    <cellStyle name="InputPost 2 2 2 4 2" xfId="908"/>
    <cellStyle name="InputPost 2 2 2 4 2 2" xfId="3005"/>
    <cellStyle name="InputPost 2 2 2 4 3" xfId="909"/>
    <cellStyle name="InputPost 2 2 2 4 3 2" xfId="3006"/>
    <cellStyle name="InputPost 2 2 2 4 4" xfId="910"/>
    <cellStyle name="InputPost 2 2 2 4 4 2" xfId="3007"/>
    <cellStyle name="InputPost 2 2 2 4 5" xfId="911"/>
    <cellStyle name="InputPost 2 2 2 4 5 2" xfId="3008"/>
    <cellStyle name="InputPost 2 2 2 4 6" xfId="912"/>
    <cellStyle name="InputPost 2 2 2 4 6 2" xfId="3009"/>
    <cellStyle name="InputPost 2 2 2 4 7" xfId="913"/>
    <cellStyle name="InputPost 2 2 2 4 7 2" xfId="3010"/>
    <cellStyle name="InputPost 2 2 2 4 8" xfId="914"/>
    <cellStyle name="InputPost 2 2 2 4 8 2" xfId="3011"/>
    <cellStyle name="InputPost 2 2 2 4 9" xfId="915"/>
    <cellStyle name="InputPost 2 2 2 4 9 2" xfId="3012"/>
    <cellStyle name="InputPost 2 2 2 5" xfId="916"/>
    <cellStyle name="InputPost 2 2 2 5 2" xfId="3013"/>
    <cellStyle name="InputPost 2 2 2 6" xfId="917"/>
    <cellStyle name="InputPost 2 2 2 6 2" xfId="3014"/>
    <cellStyle name="InputPost 2 2 2 7" xfId="918"/>
    <cellStyle name="InputPost 2 2 2 7 2" xfId="3015"/>
    <cellStyle name="InputPost 2 2 2 8" xfId="919"/>
    <cellStyle name="InputPost 2 2 2 8 2" xfId="3016"/>
    <cellStyle name="InputPost 2 2 2 9" xfId="920"/>
    <cellStyle name="InputPost 2 2 2 9 2" xfId="3017"/>
    <cellStyle name="InputPost 2 2 3" xfId="921"/>
    <cellStyle name="InputPost 2 2 3 10" xfId="922"/>
    <cellStyle name="InputPost 2 2 3 10 2" xfId="3019"/>
    <cellStyle name="InputPost 2 2 3 11" xfId="923"/>
    <cellStyle name="InputPost 2 2 3 11 2" xfId="3020"/>
    <cellStyle name="InputPost 2 2 3 12" xfId="924"/>
    <cellStyle name="InputPost 2 2 3 12 2" xfId="3021"/>
    <cellStyle name="InputPost 2 2 3 13" xfId="925"/>
    <cellStyle name="InputPost 2 2 3 13 2" xfId="3022"/>
    <cellStyle name="InputPost 2 2 3 14" xfId="3018"/>
    <cellStyle name="InputPost 2 2 3 2" xfId="926"/>
    <cellStyle name="InputPost 2 2 3 2 10" xfId="927"/>
    <cellStyle name="InputPost 2 2 3 2 10 2" xfId="3024"/>
    <cellStyle name="InputPost 2 2 3 2 11" xfId="928"/>
    <cellStyle name="InputPost 2 2 3 2 11 2" xfId="3025"/>
    <cellStyle name="InputPost 2 2 3 2 12" xfId="929"/>
    <cellStyle name="InputPost 2 2 3 2 12 2" xfId="3026"/>
    <cellStyle name="InputPost 2 2 3 2 13" xfId="3023"/>
    <cellStyle name="InputPost 2 2 3 2 2" xfId="930"/>
    <cellStyle name="InputPost 2 2 3 2 2 2" xfId="3027"/>
    <cellStyle name="InputPost 2 2 3 2 3" xfId="931"/>
    <cellStyle name="InputPost 2 2 3 2 3 2" xfId="3028"/>
    <cellStyle name="InputPost 2 2 3 2 4" xfId="932"/>
    <cellStyle name="InputPost 2 2 3 2 4 2" xfId="3029"/>
    <cellStyle name="InputPost 2 2 3 2 5" xfId="933"/>
    <cellStyle name="InputPost 2 2 3 2 5 2" xfId="3030"/>
    <cellStyle name="InputPost 2 2 3 2 6" xfId="934"/>
    <cellStyle name="InputPost 2 2 3 2 6 2" xfId="3031"/>
    <cellStyle name="InputPost 2 2 3 2 7" xfId="935"/>
    <cellStyle name="InputPost 2 2 3 2 7 2" xfId="3032"/>
    <cellStyle name="InputPost 2 2 3 2 8" xfId="936"/>
    <cellStyle name="InputPost 2 2 3 2 8 2" xfId="3033"/>
    <cellStyle name="InputPost 2 2 3 2 9" xfId="937"/>
    <cellStyle name="InputPost 2 2 3 2 9 2" xfId="3034"/>
    <cellStyle name="InputPost 2 2 3 3" xfId="938"/>
    <cellStyle name="InputPost 2 2 3 3 2" xfId="3035"/>
    <cellStyle name="InputPost 2 2 3 4" xfId="939"/>
    <cellStyle name="InputPost 2 2 3 4 2" xfId="3036"/>
    <cellStyle name="InputPost 2 2 3 5" xfId="940"/>
    <cellStyle name="InputPost 2 2 3 5 2" xfId="3037"/>
    <cellStyle name="InputPost 2 2 3 6" xfId="941"/>
    <cellStyle name="InputPost 2 2 3 6 2" xfId="3038"/>
    <cellStyle name="InputPost 2 2 3 7" xfId="942"/>
    <cellStyle name="InputPost 2 2 3 7 2" xfId="3039"/>
    <cellStyle name="InputPost 2 2 3 8" xfId="943"/>
    <cellStyle name="InputPost 2 2 3 8 2" xfId="3040"/>
    <cellStyle name="InputPost 2 2 3 9" xfId="944"/>
    <cellStyle name="InputPost 2 2 3 9 2" xfId="3041"/>
    <cellStyle name="InputPost 2 2 4" xfId="945"/>
    <cellStyle name="InputPost 2 2 4 2" xfId="3042"/>
    <cellStyle name="InputPost 2 2 5" xfId="946"/>
    <cellStyle name="InputPost 2 2 5 10" xfId="947"/>
    <cellStyle name="InputPost 2 2 5 10 2" xfId="3044"/>
    <cellStyle name="InputPost 2 2 5 11" xfId="948"/>
    <cellStyle name="InputPost 2 2 5 11 2" xfId="3045"/>
    <cellStyle name="InputPost 2 2 5 12" xfId="949"/>
    <cellStyle name="InputPost 2 2 5 12 2" xfId="3046"/>
    <cellStyle name="InputPost 2 2 5 13" xfId="3043"/>
    <cellStyle name="InputPost 2 2 5 2" xfId="950"/>
    <cellStyle name="InputPost 2 2 5 2 2" xfId="3047"/>
    <cellStyle name="InputPost 2 2 5 3" xfId="951"/>
    <cellStyle name="InputPost 2 2 5 3 2" xfId="3048"/>
    <cellStyle name="InputPost 2 2 5 4" xfId="952"/>
    <cellStyle name="InputPost 2 2 5 4 2" xfId="3049"/>
    <cellStyle name="InputPost 2 2 5 5" xfId="953"/>
    <cellStyle name="InputPost 2 2 5 5 2" xfId="3050"/>
    <cellStyle name="InputPost 2 2 5 6" xfId="954"/>
    <cellStyle name="InputPost 2 2 5 6 2" xfId="3051"/>
    <cellStyle name="InputPost 2 2 5 7" xfId="955"/>
    <cellStyle name="InputPost 2 2 5 7 2" xfId="3052"/>
    <cellStyle name="InputPost 2 2 5 8" xfId="956"/>
    <cellStyle name="InputPost 2 2 5 8 2" xfId="3053"/>
    <cellStyle name="InputPost 2 2 5 9" xfId="957"/>
    <cellStyle name="InputPost 2 2 5 9 2" xfId="3054"/>
    <cellStyle name="InputPost 2 2 6" xfId="958"/>
    <cellStyle name="InputPost 2 2 6 2" xfId="3055"/>
    <cellStyle name="InputPost 2 2 7" xfId="959"/>
    <cellStyle name="InputPost 2 2 7 2" xfId="3056"/>
    <cellStyle name="InputPost 2 2 8" xfId="960"/>
    <cellStyle name="InputPost 2 2 8 2" xfId="3057"/>
    <cellStyle name="InputPost 2 2 9" xfId="961"/>
    <cellStyle name="InputPost 2 2 9 2" xfId="3058"/>
    <cellStyle name="InputPost 2 3" xfId="962"/>
    <cellStyle name="InputPost 2 3 10" xfId="963"/>
    <cellStyle name="InputPost 2 3 10 2" xfId="3060"/>
    <cellStyle name="InputPost 2 3 11" xfId="964"/>
    <cellStyle name="InputPost 2 3 11 2" xfId="3061"/>
    <cellStyle name="InputPost 2 3 12" xfId="965"/>
    <cellStyle name="InputPost 2 3 12 2" xfId="3062"/>
    <cellStyle name="InputPost 2 3 13" xfId="966"/>
    <cellStyle name="InputPost 2 3 13 2" xfId="3063"/>
    <cellStyle name="InputPost 2 3 14" xfId="967"/>
    <cellStyle name="InputPost 2 3 14 2" xfId="3064"/>
    <cellStyle name="InputPost 2 3 15" xfId="3059"/>
    <cellStyle name="InputPost 2 3 2" xfId="968"/>
    <cellStyle name="InputPost 2 3 2 10" xfId="969"/>
    <cellStyle name="InputPost 2 3 2 10 2" xfId="3066"/>
    <cellStyle name="InputPost 2 3 2 11" xfId="970"/>
    <cellStyle name="InputPost 2 3 2 11 2" xfId="3067"/>
    <cellStyle name="InputPost 2 3 2 12" xfId="971"/>
    <cellStyle name="InputPost 2 3 2 12 2" xfId="3068"/>
    <cellStyle name="InputPost 2 3 2 13" xfId="972"/>
    <cellStyle name="InputPost 2 3 2 13 2" xfId="3069"/>
    <cellStyle name="InputPost 2 3 2 14" xfId="3065"/>
    <cellStyle name="InputPost 2 3 2 2" xfId="973"/>
    <cellStyle name="InputPost 2 3 2 2 10" xfId="974"/>
    <cellStyle name="InputPost 2 3 2 2 10 2" xfId="3071"/>
    <cellStyle name="InputPost 2 3 2 2 11" xfId="975"/>
    <cellStyle name="InputPost 2 3 2 2 11 2" xfId="3072"/>
    <cellStyle name="InputPost 2 3 2 2 12" xfId="976"/>
    <cellStyle name="InputPost 2 3 2 2 12 2" xfId="3073"/>
    <cellStyle name="InputPost 2 3 2 2 13" xfId="3070"/>
    <cellStyle name="InputPost 2 3 2 2 2" xfId="977"/>
    <cellStyle name="InputPost 2 3 2 2 2 2" xfId="3074"/>
    <cellStyle name="InputPost 2 3 2 2 3" xfId="978"/>
    <cellStyle name="InputPost 2 3 2 2 3 2" xfId="3075"/>
    <cellStyle name="InputPost 2 3 2 2 4" xfId="979"/>
    <cellStyle name="InputPost 2 3 2 2 4 2" xfId="3076"/>
    <cellStyle name="InputPost 2 3 2 2 5" xfId="980"/>
    <cellStyle name="InputPost 2 3 2 2 5 2" xfId="3077"/>
    <cellStyle name="InputPost 2 3 2 2 6" xfId="981"/>
    <cellStyle name="InputPost 2 3 2 2 6 2" xfId="3078"/>
    <cellStyle name="InputPost 2 3 2 2 7" xfId="982"/>
    <cellStyle name="InputPost 2 3 2 2 7 2" xfId="3079"/>
    <cellStyle name="InputPost 2 3 2 2 8" xfId="983"/>
    <cellStyle name="InputPost 2 3 2 2 8 2" xfId="3080"/>
    <cellStyle name="InputPost 2 3 2 2 9" xfId="984"/>
    <cellStyle name="InputPost 2 3 2 2 9 2" xfId="3081"/>
    <cellStyle name="InputPost 2 3 2 3" xfId="985"/>
    <cellStyle name="InputPost 2 3 2 3 2" xfId="3082"/>
    <cellStyle name="InputPost 2 3 2 4" xfId="986"/>
    <cellStyle name="InputPost 2 3 2 4 2" xfId="3083"/>
    <cellStyle name="InputPost 2 3 2 5" xfId="987"/>
    <cellStyle name="InputPost 2 3 2 5 2" xfId="3084"/>
    <cellStyle name="InputPost 2 3 2 6" xfId="988"/>
    <cellStyle name="InputPost 2 3 2 6 2" xfId="3085"/>
    <cellStyle name="InputPost 2 3 2 7" xfId="989"/>
    <cellStyle name="InputPost 2 3 2 7 2" xfId="3086"/>
    <cellStyle name="InputPost 2 3 2 8" xfId="990"/>
    <cellStyle name="InputPost 2 3 2 8 2" xfId="3087"/>
    <cellStyle name="InputPost 2 3 2 9" xfId="991"/>
    <cellStyle name="InputPost 2 3 2 9 2" xfId="3088"/>
    <cellStyle name="InputPost 2 3 3" xfId="992"/>
    <cellStyle name="InputPost 2 3 3 2" xfId="3089"/>
    <cellStyle name="InputPost 2 3 4" xfId="993"/>
    <cellStyle name="InputPost 2 3 4 10" xfId="994"/>
    <cellStyle name="InputPost 2 3 4 10 2" xfId="3091"/>
    <cellStyle name="InputPost 2 3 4 11" xfId="995"/>
    <cellStyle name="InputPost 2 3 4 11 2" xfId="3092"/>
    <cellStyle name="InputPost 2 3 4 12" xfId="996"/>
    <cellStyle name="InputPost 2 3 4 12 2" xfId="3093"/>
    <cellStyle name="InputPost 2 3 4 13" xfId="3090"/>
    <cellStyle name="InputPost 2 3 4 2" xfId="997"/>
    <cellStyle name="InputPost 2 3 4 2 2" xfId="3094"/>
    <cellStyle name="InputPost 2 3 4 3" xfId="998"/>
    <cellStyle name="InputPost 2 3 4 3 2" xfId="3095"/>
    <cellStyle name="InputPost 2 3 4 4" xfId="999"/>
    <cellStyle name="InputPost 2 3 4 4 2" xfId="3096"/>
    <cellStyle name="InputPost 2 3 4 5" xfId="1000"/>
    <cellStyle name="InputPost 2 3 4 5 2" xfId="3097"/>
    <cellStyle name="InputPost 2 3 4 6" xfId="1001"/>
    <cellStyle name="InputPost 2 3 4 6 2" xfId="3098"/>
    <cellStyle name="InputPost 2 3 4 7" xfId="1002"/>
    <cellStyle name="InputPost 2 3 4 7 2" xfId="3099"/>
    <cellStyle name="InputPost 2 3 4 8" xfId="1003"/>
    <cellStyle name="InputPost 2 3 4 8 2" xfId="3100"/>
    <cellStyle name="InputPost 2 3 4 9" xfId="1004"/>
    <cellStyle name="InputPost 2 3 4 9 2" xfId="3101"/>
    <cellStyle name="InputPost 2 3 5" xfId="1005"/>
    <cellStyle name="InputPost 2 3 5 2" xfId="3102"/>
    <cellStyle name="InputPost 2 3 6" xfId="1006"/>
    <cellStyle name="InputPost 2 3 6 2" xfId="3103"/>
    <cellStyle name="InputPost 2 3 7" xfId="1007"/>
    <cellStyle name="InputPost 2 3 7 2" xfId="3104"/>
    <cellStyle name="InputPost 2 3 8" xfId="1008"/>
    <cellStyle name="InputPost 2 3 8 2" xfId="3105"/>
    <cellStyle name="InputPost 2 3 9" xfId="1009"/>
    <cellStyle name="InputPost 2 3 9 2" xfId="3106"/>
    <cellStyle name="InputPost 2 4" xfId="1010"/>
    <cellStyle name="InputPost 2 4 10" xfId="1011"/>
    <cellStyle name="InputPost 2 4 10 2" xfId="3108"/>
    <cellStyle name="InputPost 2 4 11" xfId="1012"/>
    <cellStyle name="InputPost 2 4 11 2" xfId="3109"/>
    <cellStyle name="InputPost 2 4 12" xfId="1013"/>
    <cellStyle name="InputPost 2 4 12 2" xfId="3110"/>
    <cellStyle name="InputPost 2 4 13" xfId="1014"/>
    <cellStyle name="InputPost 2 4 13 2" xfId="3111"/>
    <cellStyle name="InputPost 2 4 14" xfId="3107"/>
    <cellStyle name="InputPost 2 4 2" xfId="1015"/>
    <cellStyle name="InputPost 2 4 2 10" xfId="1016"/>
    <cellStyle name="InputPost 2 4 2 10 2" xfId="3113"/>
    <cellStyle name="InputPost 2 4 2 11" xfId="1017"/>
    <cellStyle name="InputPost 2 4 2 11 2" xfId="3114"/>
    <cellStyle name="InputPost 2 4 2 12" xfId="1018"/>
    <cellStyle name="InputPost 2 4 2 12 2" xfId="3115"/>
    <cellStyle name="InputPost 2 4 2 13" xfId="3112"/>
    <cellStyle name="InputPost 2 4 2 2" xfId="1019"/>
    <cellStyle name="InputPost 2 4 2 2 2" xfId="3116"/>
    <cellStyle name="InputPost 2 4 2 3" xfId="1020"/>
    <cellStyle name="InputPost 2 4 2 3 2" xfId="3117"/>
    <cellStyle name="InputPost 2 4 2 4" xfId="1021"/>
    <cellStyle name="InputPost 2 4 2 4 2" xfId="3118"/>
    <cellStyle name="InputPost 2 4 2 5" xfId="1022"/>
    <cellStyle name="InputPost 2 4 2 5 2" xfId="3119"/>
    <cellStyle name="InputPost 2 4 2 6" xfId="1023"/>
    <cellStyle name="InputPost 2 4 2 6 2" xfId="3120"/>
    <cellStyle name="InputPost 2 4 2 7" xfId="1024"/>
    <cellStyle name="InputPost 2 4 2 7 2" xfId="3121"/>
    <cellStyle name="InputPost 2 4 2 8" xfId="1025"/>
    <cellStyle name="InputPost 2 4 2 8 2" xfId="3122"/>
    <cellStyle name="InputPost 2 4 2 9" xfId="1026"/>
    <cellStyle name="InputPost 2 4 2 9 2" xfId="3123"/>
    <cellStyle name="InputPost 2 4 3" xfId="1027"/>
    <cellStyle name="InputPost 2 4 3 2" xfId="3124"/>
    <cellStyle name="InputPost 2 4 4" xfId="1028"/>
    <cellStyle name="InputPost 2 4 4 2" xfId="3125"/>
    <cellStyle name="InputPost 2 4 5" xfId="1029"/>
    <cellStyle name="InputPost 2 4 5 2" xfId="3126"/>
    <cellStyle name="InputPost 2 4 6" xfId="1030"/>
    <cellStyle name="InputPost 2 4 6 2" xfId="3127"/>
    <cellStyle name="InputPost 2 4 7" xfId="1031"/>
    <cellStyle name="InputPost 2 4 7 2" xfId="3128"/>
    <cellStyle name="InputPost 2 4 8" xfId="1032"/>
    <cellStyle name="InputPost 2 4 8 2" xfId="3129"/>
    <cellStyle name="InputPost 2 4 9" xfId="1033"/>
    <cellStyle name="InputPost 2 4 9 2" xfId="3130"/>
    <cellStyle name="InputPost 2 5" xfId="1034"/>
    <cellStyle name="InputPost 2 5 10" xfId="1035"/>
    <cellStyle name="InputPost 2 5 10 2" xfId="3132"/>
    <cellStyle name="InputPost 2 5 11" xfId="1036"/>
    <cellStyle name="InputPost 2 5 11 2" xfId="3133"/>
    <cellStyle name="InputPost 2 5 12" xfId="1037"/>
    <cellStyle name="InputPost 2 5 12 2" xfId="3134"/>
    <cellStyle name="InputPost 2 5 13" xfId="3131"/>
    <cellStyle name="InputPost 2 5 2" xfId="1038"/>
    <cellStyle name="InputPost 2 5 2 2" xfId="3135"/>
    <cellStyle name="InputPost 2 5 3" xfId="1039"/>
    <cellStyle name="InputPost 2 5 3 2" xfId="3136"/>
    <cellStyle name="InputPost 2 5 4" xfId="1040"/>
    <cellStyle name="InputPost 2 5 4 2" xfId="3137"/>
    <cellStyle name="InputPost 2 5 5" xfId="1041"/>
    <cellStyle name="InputPost 2 5 5 2" xfId="3138"/>
    <cellStyle name="InputPost 2 5 6" xfId="1042"/>
    <cellStyle name="InputPost 2 5 6 2" xfId="3139"/>
    <cellStyle name="InputPost 2 5 7" xfId="1043"/>
    <cellStyle name="InputPost 2 5 7 2" xfId="3140"/>
    <cellStyle name="InputPost 2 5 8" xfId="1044"/>
    <cellStyle name="InputPost 2 5 8 2" xfId="3141"/>
    <cellStyle name="InputPost 2 5 9" xfId="1045"/>
    <cellStyle name="InputPost 2 5 9 2" xfId="3142"/>
    <cellStyle name="InputPost 2 6" xfId="1046"/>
    <cellStyle name="InputPost 2 6 2" xfId="3143"/>
    <cellStyle name="InputPost 2 7" xfId="1047"/>
    <cellStyle name="InputPost 2 7 2" xfId="3144"/>
    <cellStyle name="InputPost 2 8" xfId="1048"/>
    <cellStyle name="InputPost 2 8 2" xfId="3145"/>
    <cellStyle name="InputPost 2 9" xfId="1049"/>
    <cellStyle name="InputPost 2 9 2" xfId="3146"/>
    <cellStyle name="InputPost 20" xfId="1050"/>
    <cellStyle name="InputPost 20 2" xfId="3147"/>
    <cellStyle name="InputPost 21" xfId="2284"/>
    <cellStyle name="InputPost 3" xfId="1051"/>
    <cellStyle name="InputPost 3 2" xfId="2286"/>
    <cellStyle name="InputPost 4" xfId="1052"/>
    <cellStyle name="InputPost 4 2" xfId="2287"/>
    <cellStyle name="InputPost 5" xfId="1053"/>
    <cellStyle name="InputPost 5 2" xfId="2288"/>
    <cellStyle name="InputPost 6" xfId="1054"/>
    <cellStyle name="InputPost 6 2" xfId="2289"/>
    <cellStyle name="InputPost 7" xfId="1055"/>
    <cellStyle name="InputPost 7 10" xfId="1056"/>
    <cellStyle name="InputPost 7 10 2" xfId="3149"/>
    <cellStyle name="InputPost 7 11" xfId="1057"/>
    <cellStyle name="InputPost 7 11 2" xfId="3150"/>
    <cellStyle name="InputPost 7 12" xfId="1058"/>
    <cellStyle name="InputPost 7 12 2" xfId="3151"/>
    <cellStyle name="InputPost 7 13" xfId="1059"/>
    <cellStyle name="InputPost 7 13 2" xfId="3152"/>
    <cellStyle name="InputPost 7 14" xfId="1060"/>
    <cellStyle name="InputPost 7 14 2" xfId="3153"/>
    <cellStyle name="InputPost 7 15" xfId="3148"/>
    <cellStyle name="InputPost 7 2" xfId="1061"/>
    <cellStyle name="InputPost 7 2 10" xfId="1062"/>
    <cellStyle name="InputPost 7 2 10 2" xfId="3155"/>
    <cellStyle name="InputPost 7 2 11" xfId="1063"/>
    <cellStyle name="InputPost 7 2 11 2" xfId="3156"/>
    <cellStyle name="InputPost 7 2 12" xfId="1064"/>
    <cellStyle name="InputPost 7 2 12 2" xfId="3157"/>
    <cellStyle name="InputPost 7 2 13" xfId="1065"/>
    <cellStyle name="InputPost 7 2 13 2" xfId="3158"/>
    <cellStyle name="InputPost 7 2 14" xfId="1066"/>
    <cellStyle name="InputPost 7 2 14 2" xfId="3159"/>
    <cellStyle name="InputPost 7 2 15" xfId="3154"/>
    <cellStyle name="InputPost 7 2 2" xfId="1067"/>
    <cellStyle name="InputPost 7 2 2 10" xfId="1068"/>
    <cellStyle name="InputPost 7 2 2 10 2" xfId="3161"/>
    <cellStyle name="InputPost 7 2 2 11" xfId="1069"/>
    <cellStyle name="InputPost 7 2 2 11 2" xfId="3162"/>
    <cellStyle name="InputPost 7 2 2 12" xfId="1070"/>
    <cellStyle name="InputPost 7 2 2 12 2" xfId="3163"/>
    <cellStyle name="InputPost 7 2 2 13" xfId="1071"/>
    <cellStyle name="InputPost 7 2 2 13 2" xfId="3164"/>
    <cellStyle name="InputPost 7 2 2 14" xfId="3160"/>
    <cellStyle name="InputPost 7 2 2 2" xfId="1072"/>
    <cellStyle name="InputPost 7 2 2 2 10" xfId="1073"/>
    <cellStyle name="InputPost 7 2 2 2 10 2" xfId="3166"/>
    <cellStyle name="InputPost 7 2 2 2 11" xfId="1074"/>
    <cellStyle name="InputPost 7 2 2 2 11 2" xfId="3167"/>
    <cellStyle name="InputPost 7 2 2 2 12" xfId="1075"/>
    <cellStyle name="InputPost 7 2 2 2 12 2" xfId="3168"/>
    <cellStyle name="InputPost 7 2 2 2 13" xfId="3165"/>
    <cellStyle name="InputPost 7 2 2 2 2" xfId="1076"/>
    <cellStyle name="InputPost 7 2 2 2 2 2" xfId="3169"/>
    <cellStyle name="InputPost 7 2 2 2 3" xfId="1077"/>
    <cellStyle name="InputPost 7 2 2 2 3 2" xfId="3170"/>
    <cellStyle name="InputPost 7 2 2 2 4" xfId="1078"/>
    <cellStyle name="InputPost 7 2 2 2 4 2" xfId="3171"/>
    <cellStyle name="InputPost 7 2 2 2 5" xfId="1079"/>
    <cellStyle name="InputPost 7 2 2 2 5 2" xfId="3172"/>
    <cellStyle name="InputPost 7 2 2 2 6" xfId="1080"/>
    <cellStyle name="InputPost 7 2 2 2 6 2" xfId="3173"/>
    <cellStyle name="InputPost 7 2 2 2 7" xfId="1081"/>
    <cellStyle name="InputPost 7 2 2 2 7 2" xfId="3174"/>
    <cellStyle name="InputPost 7 2 2 2 8" xfId="1082"/>
    <cellStyle name="InputPost 7 2 2 2 8 2" xfId="3175"/>
    <cellStyle name="InputPost 7 2 2 2 9" xfId="1083"/>
    <cellStyle name="InputPost 7 2 2 2 9 2" xfId="3176"/>
    <cellStyle name="InputPost 7 2 2 3" xfId="1084"/>
    <cellStyle name="InputPost 7 2 2 3 2" xfId="3177"/>
    <cellStyle name="InputPost 7 2 2 4" xfId="1085"/>
    <cellStyle name="InputPost 7 2 2 4 2" xfId="3178"/>
    <cellStyle name="InputPost 7 2 2 5" xfId="1086"/>
    <cellStyle name="InputPost 7 2 2 5 2" xfId="3179"/>
    <cellStyle name="InputPost 7 2 2 6" xfId="1087"/>
    <cellStyle name="InputPost 7 2 2 6 2" xfId="3180"/>
    <cellStyle name="InputPost 7 2 2 7" xfId="1088"/>
    <cellStyle name="InputPost 7 2 2 7 2" xfId="3181"/>
    <cellStyle name="InputPost 7 2 2 8" xfId="1089"/>
    <cellStyle name="InputPost 7 2 2 8 2" xfId="3182"/>
    <cellStyle name="InputPost 7 2 2 9" xfId="1090"/>
    <cellStyle name="InputPost 7 2 2 9 2" xfId="3183"/>
    <cellStyle name="InputPost 7 2 3" xfId="1091"/>
    <cellStyle name="InputPost 7 2 3 2" xfId="3184"/>
    <cellStyle name="InputPost 7 2 4" xfId="1092"/>
    <cellStyle name="InputPost 7 2 4 10" xfId="1093"/>
    <cellStyle name="InputPost 7 2 4 10 2" xfId="3186"/>
    <cellStyle name="InputPost 7 2 4 11" xfId="1094"/>
    <cellStyle name="InputPost 7 2 4 11 2" xfId="3187"/>
    <cellStyle name="InputPost 7 2 4 12" xfId="1095"/>
    <cellStyle name="InputPost 7 2 4 12 2" xfId="3188"/>
    <cellStyle name="InputPost 7 2 4 13" xfId="3185"/>
    <cellStyle name="InputPost 7 2 4 2" xfId="1096"/>
    <cellStyle name="InputPost 7 2 4 2 2" xfId="3189"/>
    <cellStyle name="InputPost 7 2 4 3" xfId="1097"/>
    <cellStyle name="InputPost 7 2 4 3 2" xfId="3190"/>
    <cellStyle name="InputPost 7 2 4 4" xfId="1098"/>
    <cellStyle name="InputPost 7 2 4 4 2" xfId="3191"/>
    <cellStyle name="InputPost 7 2 4 5" xfId="1099"/>
    <cellStyle name="InputPost 7 2 4 5 2" xfId="3192"/>
    <cellStyle name="InputPost 7 2 4 6" xfId="1100"/>
    <cellStyle name="InputPost 7 2 4 6 2" xfId="3193"/>
    <cellStyle name="InputPost 7 2 4 7" xfId="1101"/>
    <cellStyle name="InputPost 7 2 4 7 2" xfId="3194"/>
    <cellStyle name="InputPost 7 2 4 8" xfId="1102"/>
    <cellStyle name="InputPost 7 2 4 8 2" xfId="3195"/>
    <cellStyle name="InputPost 7 2 4 9" xfId="1103"/>
    <cellStyle name="InputPost 7 2 4 9 2" xfId="3196"/>
    <cellStyle name="InputPost 7 2 5" xfId="1104"/>
    <cellStyle name="InputPost 7 2 5 2" xfId="3197"/>
    <cellStyle name="InputPost 7 2 6" xfId="1105"/>
    <cellStyle name="InputPost 7 2 6 2" xfId="3198"/>
    <cellStyle name="InputPost 7 2 7" xfId="1106"/>
    <cellStyle name="InputPost 7 2 7 2" xfId="3199"/>
    <cellStyle name="InputPost 7 2 8" xfId="1107"/>
    <cellStyle name="InputPost 7 2 8 2" xfId="3200"/>
    <cellStyle name="InputPost 7 2 9" xfId="1108"/>
    <cellStyle name="InputPost 7 2 9 2" xfId="3201"/>
    <cellStyle name="InputPost 7 3" xfId="1109"/>
    <cellStyle name="InputPost 7 3 10" xfId="1110"/>
    <cellStyle name="InputPost 7 3 10 2" xfId="3203"/>
    <cellStyle name="InputPost 7 3 11" xfId="1111"/>
    <cellStyle name="InputPost 7 3 11 2" xfId="3204"/>
    <cellStyle name="InputPost 7 3 12" xfId="1112"/>
    <cellStyle name="InputPost 7 3 12 2" xfId="3205"/>
    <cellStyle name="InputPost 7 3 13" xfId="1113"/>
    <cellStyle name="InputPost 7 3 13 2" xfId="3206"/>
    <cellStyle name="InputPost 7 3 14" xfId="3202"/>
    <cellStyle name="InputPost 7 3 2" xfId="1114"/>
    <cellStyle name="InputPost 7 3 2 10" xfId="1115"/>
    <cellStyle name="InputPost 7 3 2 10 2" xfId="3208"/>
    <cellStyle name="InputPost 7 3 2 11" xfId="1116"/>
    <cellStyle name="InputPost 7 3 2 11 2" xfId="3209"/>
    <cellStyle name="InputPost 7 3 2 12" xfId="1117"/>
    <cellStyle name="InputPost 7 3 2 12 2" xfId="3210"/>
    <cellStyle name="InputPost 7 3 2 13" xfId="3207"/>
    <cellStyle name="InputPost 7 3 2 2" xfId="1118"/>
    <cellStyle name="InputPost 7 3 2 2 2" xfId="3211"/>
    <cellStyle name="InputPost 7 3 2 3" xfId="1119"/>
    <cellStyle name="InputPost 7 3 2 3 2" xfId="3212"/>
    <cellStyle name="InputPost 7 3 2 4" xfId="1120"/>
    <cellStyle name="InputPost 7 3 2 4 2" xfId="3213"/>
    <cellStyle name="InputPost 7 3 2 5" xfId="1121"/>
    <cellStyle name="InputPost 7 3 2 5 2" xfId="3214"/>
    <cellStyle name="InputPost 7 3 2 6" xfId="1122"/>
    <cellStyle name="InputPost 7 3 2 6 2" xfId="3215"/>
    <cellStyle name="InputPost 7 3 2 7" xfId="1123"/>
    <cellStyle name="InputPost 7 3 2 7 2" xfId="3216"/>
    <cellStyle name="InputPost 7 3 2 8" xfId="1124"/>
    <cellStyle name="InputPost 7 3 2 8 2" xfId="3217"/>
    <cellStyle name="InputPost 7 3 2 9" xfId="1125"/>
    <cellStyle name="InputPost 7 3 2 9 2" xfId="3218"/>
    <cellStyle name="InputPost 7 3 3" xfId="1126"/>
    <cellStyle name="InputPost 7 3 3 2" xfId="3219"/>
    <cellStyle name="InputPost 7 3 4" xfId="1127"/>
    <cellStyle name="InputPost 7 3 4 2" xfId="3220"/>
    <cellStyle name="InputPost 7 3 5" xfId="1128"/>
    <cellStyle name="InputPost 7 3 5 2" xfId="3221"/>
    <cellStyle name="InputPost 7 3 6" xfId="1129"/>
    <cellStyle name="InputPost 7 3 6 2" xfId="3222"/>
    <cellStyle name="InputPost 7 3 7" xfId="1130"/>
    <cellStyle name="InputPost 7 3 7 2" xfId="3223"/>
    <cellStyle name="InputPost 7 3 8" xfId="1131"/>
    <cellStyle name="InputPost 7 3 8 2" xfId="3224"/>
    <cellStyle name="InputPost 7 3 9" xfId="1132"/>
    <cellStyle name="InputPost 7 3 9 2" xfId="3225"/>
    <cellStyle name="InputPost 7 4" xfId="1133"/>
    <cellStyle name="InputPost 7 4 10" xfId="1134"/>
    <cellStyle name="InputPost 7 4 10 2" xfId="3227"/>
    <cellStyle name="InputPost 7 4 11" xfId="1135"/>
    <cellStyle name="InputPost 7 4 11 2" xfId="3228"/>
    <cellStyle name="InputPost 7 4 12" xfId="1136"/>
    <cellStyle name="InputPost 7 4 12 2" xfId="3229"/>
    <cellStyle name="InputPost 7 4 13" xfId="3226"/>
    <cellStyle name="InputPost 7 4 2" xfId="1137"/>
    <cellStyle name="InputPost 7 4 2 2" xfId="3230"/>
    <cellStyle name="InputPost 7 4 3" xfId="1138"/>
    <cellStyle name="InputPost 7 4 3 2" xfId="3231"/>
    <cellStyle name="InputPost 7 4 4" xfId="1139"/>
    <cellStyle name="InputPost 7 4 4 2" xfId="3232"/>
    <cellStyle name="InputPost 7 4 5" xfId="1140"/>
    <cellStyle name="InputPost 7 4 5 2" xfId="3233"/>
    <cellStyle name="InputPost 7 4 6" xfId="1141"/>
    <cellStyle name="InputPost 7 4 6 2" xfId="3234"/>
    <cellStyle name="InputPost 7 4 7" xfId="1142"/>
    <cellStyle name="InputPost 7 4 7 2" xfId="3235"/>
    <cellStyle name="InputPost 7 4 8" xfId="1143"/>
    <cellStyle name="InputPost 7 4 8 2" xfId="3236"/>
    <cellStyle name="InputPost 7 4 9" xfId="1144"/>
    <cellStyle name="InputPost 7 4 9 2" xfId="3237"/>
    <cellStyle name="InputPost 7 5" xfId="1145"/>
    <cellStyle name="InputPost 7 5 2" xfId="3238"/>
    <cellStyle name="InputPost 7 6" xfId="1146"/>
    <cellStyle name="InputPost 7 6 2" xfId="3239"/>
    <cellStyle name="InputPost 7 7" xfId="1147"/>
    <cellStyle name="InputPost 7 7 2" xfId="3240"/>
    <cellStyle name="InputPost 7 8" xfId="1148"/>
    <cellStyle name="InputPost 7 8 2" xfId="3241"/>
    <cellStyle name="InputPost 7 9" xfId="1149"/>
    <cellStyle name="InputPost 7 9 2" xfId="3242"/>
    <cellStyle name="InputPost 8" xfId="1150"/>
    <cellStyle name="InputPost 8 10" xfId="1151"/>
    <cellStyle name="InputPost 8 10 2" xfId="3244"/>
    <cellStyle name="InputPost 8 11" xfId="1152"/>
    <cellStyle name="InputPost 8 11 2" xfId="3245"/>
    <cellStyle name="InputPost 8 12" xfId="1153"/>
    <cellStyle name="InputPost 8 12 2" xfId="3246"/>
    <cellStyle name="InputPost 8 13" xfId="1154"/>
    <cellStyle name="InputPost 8 13 2" xfId="3247"/>
    <cellStyle name="InputPost 8 14" xfId="3243"/>
    <cellStyle name="InputPost 8 2" xfId="1155"/>
    <cellStyle name="InputPost 8 2 10" xfId="1156"/>
    <cellStyle name="InputPost 8 2 10 2" xfId="3249"/>
    <cellStyle name="InputPost 8 2 11" xfId="1157"/>
    <cellStyle name="InputPost 8 2 11 2" xfId="3250"/>
    <cellStyle name="InputPost 8 2 12" xfId="1158"/>
    <cellStyle name="InputPost 8 2 12 2" xfId="3251"/>
    <cellStyle name="InputPost 8 2 13" xfId="3248"/>
    <cellStyle name="InputPost 8 2 2" xfId="1159"/>
    <cellStyle name="InputPost 8 2 2 2" xfId="3252"/>
    <cellStyle name="InputPost 8 2 3" xfId="1160"/>
    <cellStyle name="InputPost 8 2 3 2" xfId="3253"/>
    <cellStyle name="InputPost 8 2 4" xfId="1161"/>
    <cellStyle name="InputPost 8 2 4 2" xfId="3254"/>
    <cellStyle name="InputPost 8 2 5" xfId="1162"/>
    <cellStyle name="InputPost 8 2 5 2" xfId="3255"/>
    <cellStyle name="InputPost 8 2 6" xfId="1163"/>
    <cellStyle name="InputPost 8 2 6 2" xfId="3256"/>
    <cellStyle name="InputPost 8 2 7" xfId="1164"/>
    <cellStyle name="InputPost 8 2 7 2" xfId="3257"/>
    <cellStyle name="InputPost 8 2 8" xfId="1165"/>
    <cellStyle name="InputPost 8 2 8 2" xfId="3258"/>
    <cellStyle name="InputPost 8 2 9" xfId="1166"/>
    <cellStyle name="InputPost 8 2 9 2" xfId="3259"/>
    <cellStyle name="InputPost 8 3" xfId="1167"/>
    <cellStyle name="InputPost 8 3 2" xfId="3260"/>
    <cellStyle name="InputPost 8 4" xfId="1168"/>
    <cellStyle name="InputPost 8 4 2" xfId="3261"/>
    <cellStyle name="InputPost 8 5" xfId="1169"/>
    <cellStyle name="InputPost 8 5 2" xfId="3262"/>
    <cellStyle name="InputPost 8 6" xfId="1170"/>
    <cellStyle name="InputPost 8 6 2" xfId="3263"/>
    <cellStyle name="InputPost 8 7" xfId="1171"/>
    <cellStyle name="InputPost 8 7 2" xfId="3264"/>
    <cellStyle name="InputPost 8 8" xfId="1172"/>
    <cellStyle name="InputPost 8 8 2" xfId="3265"/>
    <cellStyle name="InputPost 8 9" xfId="1173"/>
    <cellStyle name="InputPost 8 9 2" xfId="3266"/>
    <cellStyle name="InputPost 9" xfId="1174"/>
    <cellStyle name="InputPost 9 2" xfId="3267"/>
    <cellStyle name="InputPost_2008 Annual General 2v2" xfId="1175"/>
    <cellStyle name="Komma [0]_laroux" xfId="2612"/>
    <cellStyle name="Komma_laroux" xfId="2613"/>
    <cellStyle name="leftStyle" xfId="2450"/>
    <cellStyle name="Ligne" xfId="2451"/>
    <cellStyle name="LineItemPrompt" xfId="1176"/>
    <cellStyle name="LineItemValue" xfId="1177"/>
    <cellStyle name="Link Currency (0)" xfId="120"/>
    <cellStyle name="Link Currency (0) 2" xfId="2734"/>
    <cellStyle name="Link Currency (2)" xfId="121"/>
    <cellStyle name="Link Units (0)" xfId="122"/>
    <cellStyle name="Link Units (0) 2" xfId="2735"/>
    <cellStyle name="Link Units (1)" xfId="123"/>
    <cellStyle name="Link Units (2)" xfId="124"/>
    <cellStyle name="Linked Cell 2" xfId="2290"/>
    <cellStyle name="Linked Cell 3" xfId="2685"/>
    <cellStyle name="Linked Cells" xfId="2452"/>
    <cellStyle name="LISAM" xfId="2453"/>
    <cellStyle name="LISAM 2" xfId="4329"/>
    <cellStyle name="LISAM 2 2" xfId="4576"/>
    <cellStyle name="mark$" xfId="2454"/>
    <cellStyle name="Market Segment" xfId="125"/>
    <cellStyle name="markno$" xfId="2455"/>
    <cellStyle name="Menu Bar" xfId="126"/>
    <cellStyle name="Millares" xfId="4609" builtinId="3"/>
    <cellStyle name="Millares [0] 2" xfId="2614"/>
    <cellStyle name="Millares 10" xfId="56"/>
    <cellStyle name="Millares 11" xfId="4602"/>
    <cellStyle name="Millares 12" xfId="4605"/>
    <cellStyle name="Millares 13" xfId="4603"/>
    <cellStyle name="Millares 14" xfId="4607"/>
    <cellStyle name="Millares 2" xfId="127"/>
    <cellStyle name="Millares 2 2" xfId="128"/>
    <cellStyle name="Millares 2 2 2" xfId="2616"/>
    <cellStyle name="Millares 2 2 2 2" xfId="4449"/>
    <cellStyle name="Millares 2 2 3" xfId="4360"/>
    <cellStyle name="Millares 2 3" xfId="2615"/>
    <cellStyle name="Millares 2 3 2" xfId="4448"/>
    <cellStyle name="Millares 2 4" xfId="4359"/>
    <cellStyle name="Millares 2 5" xfId="4614"/>
    <cellStyle name="Millares 3" xfId="129"/>
    <cellStyle name="Millares 3 2" xfId="130"/>
    <cellStyle name="Millares 3 2 2" xfId="2618"/>
    <cellStyle name="Millares 3 2 2 2" xfId="4451"/>
    <cellStyle name="Millares 3 2 3" xfId="4362"/>
    <cellStyle name="Millares 3 3" xfId="2617"/>
    <cellStyle name="Millares 3 3 2" xfId="4450"/>
    <cellStyle name="Millares 3 4" xfId="4361"/>
    <cellStyle name="Millares 4" xfId="131"/>
    <cellStyle name="Millares 5" xfId="132"/>
    <cellStyle name="Millares 6" xfId="133"/>
    <cellStyle name="Millares 7" xfId="134"/>
    <cellStyle name="Millares 8" xfId="135"/>
    <cellStyle name="Millares 9" xfId="136"/>
    <cellStyle name="Milliers [0]_!!!GO" xfId="2456"/>
    <cellStyle name="Milliers_!!!GO" xfId="2457"/>
    <cellStyle name="Moeda [0]_113020101_JUL" xfId="137"/>
    <cellStyle name="Moeda_113020101_JUL" xfId="138"/>
    <cellStyle name="Moneda 2" xfId="72"/>
    <cellStyle name="Monétaire [0]_!!!GO" xfId="2458"/>
    <cellStyle name="Monétaire_!!!GO" xfId="2459"/>
    <cellStyle name="Monetario" xfId="2619"/>
    <cellStyle name="Monetario 2" xfId="4452"/>
    <cellStyle name="Monetario0" xfId="2620"/>
    <cellStyle name="Neutral 2" xfId="2291"/>
    <cellStyle name="Neutral 3" xfId="2686"/>
    <cellStyle name="no dec" xfId="139"/>
    <cellStyle name="Nor}al" xfId="140"/>
    <cellStyle name="Nor}al 2" xfId="2460"/>
    <cellStyle name="Nor}al 2 5" xfId="2353"/>
    <cellStyle name="Nor}al 3" xfId="2354"/>
    <cellStyle name="Nor}al 3 2" xfId="2687"/>
    <cellStyle name="Normal" xfId="0" builtinId="0"/>
    <cellStyle name="Normal - Style1" xfId="141"/>
    <cellStyle name="Normal - Style2" xfId="142"/>
    <cellStyle name="Normal - Style3" xfId="143"/>
    <cellStyle name="Normal - Style4" xfId="144"/>
    <cellStyle name="Normal - Style5" xfId="145"/>
    <cellStyle name="Normal - Style6" xfId="146"/>
    <cellStyle name="Normal - Style7" xfId="147"/>
    <cellStyle name="Normal - Style8" xfId="148"/>
    <cellStyle name="Normal 10" xfId="1178"/>
    <cellStyle name="Normal 10 2" xfId="1179"/>
    <cellStyle name="Normal 10 2 2" xfId="2724"/>
    <cellStyle name="Normal 10 3" xfId="1180"/>
    <cellStyle name="Normal 10 3 2" xfId="3268"/>
    <cellStyle name="Normal 10 4" xfId="1181"/>
    <cellStyle name="Normal 10 4 2" xfId="3269"/>
    <cellStyle name="Normal 10 5" xfId="1182"/>
    <cellStyle name="Normal 10 5 2" xfId="3270"/>
    <cellStyle name="Normal 10 6" xfId="1183"/>
    <cellStyle name="Normal 10 6 2" xfId="3271"/>
    <cellStyle name="Normal 10 7" xfId="1184"/>
    <cellStyle name="Normal 10 7 2" xfId="3272"/>
    <cellStyle name="Normal 10 8" xfId="1185"/>
    <cellStyle name="Normal 10 8 2" xfId="3273"/>
    <cellStyle name="Normal 10 9" xfId="2722"/>
    <cellStyle name="Normal 104" xfId="2355"/>
    <cellStyle name="Normal 104 2" xfId="4311"/>
    <cellStyle name="Normal 104 2 2" xfId="4558"/>
    <cellStyle name="Normal 104 3" xfId="4397"/>
    <cellStyle name="Normal 11" xfId="2226"/>
    <cellStyle name="Normal 11 10" xfId="1186"/>
    <cellStyle name="Normal 11 10 2" xfId="3274"/>
    <cellStyle name="Normal 11 11" xfId="1187"/>
    <cellStyle name="Normal 11 11 2" xfId="3275"/>
    <cellStyle name="Normal 11 12" xfId="1188"/>
    <cellStyle name="Normal 11 12 2" xfId="3276"/>
    <cellStyle name="Normal 11 13" xfId="1189"/>
    <cellStyle name="Normal 11 13 2" xfId="3277"/>
    <cellStyle name="Normal 11 14" xfId="1190"/>
    <cellStyle name="Normal 11 14 2" xfId="3278"/>
    <cellStyle name="Normal 11 2" xfId="1191"/>
    <cellStyle name="Normal 11 2 2" xfId="2725"/>
    <cellStyle name="Normal 11 3" xfId="1192"/>
    <cellStyle name="Normal 11 3 2" xfId="3279"/>
    <cellStyle name="Normal 11 4" xfId="1193"/>
    <cellStyle name="Normal 11 4 2" xfId="3280"/>
    <cellStyle name="Normal 11 5" xfId="1194"/>
    <cellStyle name="Normal 11 5 2" xfId="3281"/>
    <cellStyle name="Normal 11 6" xfId="1195"/>
    <cellStyle name="Normal 11 6 2" xfId="3282"/>
    <cellStyle name="Normal 11 7" xfId="1196"/>
    <cellStyle name="Normal 11 7 2" xfId="3283"/>
    <cellStyle name="Normal 11 8" xfId="1197"/>
    <cellStyle name="Normal 11 8 2" xfId="3284"/>
    <cellStyle name="Normal 11 9" xfId="1198"/>
    <cellStyle name="Normal 11 9 2" xfId="3285"/>
    <cellStyle name="Normal 12" xfId="1199"/>
    <cellStyle name="Normal 12 2" xfId="1200"/>
    <cellStyle name="Normal 12 2 2" xfId="3287"/>
    <cellStyle name="Normal 12 3" xfId="1201"/>
    <cellStyle name="Normal 12 3 2" xfId="3288"/>
    <cellStyle name="Normal 12 4" xfId="1202"/>
    <cellStyle name="Normal 12 4 2" xfId="3289"/>
    <cellStyle name="Normal 12 5" xfId="1203"/>
    <cellStyle name="Normal 12 5 2" xfId="3290"/>
    <cellStyle name="Normal 12 6" xfId="1204"/>
    <cellStyle name="Normal 12 6 2" xfId="3291"/>
    <cellStyle name="Normal 12 7" xfId="1205"/>
    <cellStyle name="Normal 12 7 2" xfId="3292"/>
    <cellStyle name="Normal 12 8" xfId="1206"/>
    <cellStyle name="Normal 12 8 2" xfId="3293"/>
    <cellStyle name="Normal 12 9" xfId="3286"/>
    <cellStyle name="Normal 13" xfId="2271"/>
    <cellStyle name="Normal 13 10" xfId="1207"/>
    <cellStyle name="Normal 13 10 2" xfId="3294"/>
    <cellStyle name="Normal 13 11" xfId="1208"/>
    <cellStyle name="Normal 13 11 2" xfId="3295"/>
    <cellStyle name="Normal 13 12" xfId="1209"/>
    <cellStyle name="Normal 13 12 2" xfId="3296"/>
    <cellStyle name="Normal 13 2" xfId="1210"/>
    <cellStyle name="Normal 13 2 2" xfId="3297"/>
    <cellStyle name="Normal 13 3" xfId="1211"/>
    <cellStyle name="Normal 13 3 2" xfId="3298"/>
    <cellStyle name="Normal 13 4" xfId="1212"/>
    <cellStyle name="Normal 13 4 2" xfId="3299"/>
    <cellStyle name="Normal 13 5" xfId="1213"/>
    <cellStyle name="Normal 13 5 2" xfId="3300"/>
    <cellStyle name="Normal 13 6" xfId="1214"/>
    <cellStyle name="Normal 13 6 2" xfId="3301"/>
    <cellStyle name="Normal 13 7" xfId="1215"/>
    <cellStyle name="Normal 13 7 2" xfId="3302"/>
    <cellStyle name="Normal 13 8" xfId="1216"/>
    <cellStyle name="Normal 13 8 2" xfId="3303"/>
    <cellStyle name="Normal 13 9" xfId="1217"/>
    <cellStyle name="Normal 13 9 2" xfId="3304"/>
    <cellStyle name="Normal 14" xfId="2324"/>
    <cellStyle name="Normal 14 10" xfId="1218"/>
    <cellStyle name="Normal 14 10 2" xfId="3305"/>
    <cellStyle name="Normal 14 11" xfId="1219"/>
    <cellStyle name="Normal 14 11 2" xfId="3306"/>
    <cellStyle name="Normal 14 12" xfId="1220"/>
    <cellStyle name="Normal 14 12 2" xfId="3307"/>
    <cellStyle name="Normal 14 2" xfId="1221"/>
    <cellStyle name="Normal 14 2 2" xfId="3308"/>
    <cellStyle name="Normal 14 3" xfId="1222"/>
    <cellStyle name="Normal 14 3 2" xfId="3309"/>
    <cellStyle name="Normal 14 4" xfId="1223"/>
    <cellStyle name="Normal 14 4 2" xfId="3310"/>
    <cellStyle name="Normal 14 5" xfId="1224"/>
    <cellStyle name="Normal 14 5 2" xfId="3311"/>
    <cellStyle name="Normal 14 6" xfId="1225"/>
    <cellStyle name="Normal 14 6 2" xfId="3312"/>
    <cellStyle name="Normal 14 7" xfId="1226"/>
    <cellStyle name="Normal 14 7 2" xfId="3313"/>
    <cellStyle name="Normal 14 8" xfId="1227"/>
    <cellStyle name="Normal 14 8 2" xfId="3314"/>
    <cellStyle name="Normal 14 9" xfId="1228"/>
    <cellStyle name="Normal 14 9 2" xfId="3315"/>
    <cellStyle name="Normal 15" xfId="2317"/>
    <cellStyle name="Normal 16" xfId="2326"/>
    <cellStyle name="Normal 17" xfId="2327"/>
    <cellStyle name="Normal 17 2" xfId="4298"/>
    <cellStyle name="Normal 17 2 2" xfId="4545"/>
    <cellStyle name="Normal 17 3" xfId="4389"/>
    <cellStyle name="Normal 18" xfId="2328"/>
    <cellStyle name="Normal 18 2" xfId="4299"/>
    <cellStyle name="Normal 18 2 2" xfId="4546"/>
    <cellStyle name="Normal 18 3" xfId="4390"/>
    <cellStyle name="Normal 19" xfId="2331"/>
    <cellStyle name="Normal 19 2" xfId="2389"/>
    <cellStyle name="Normal 19 2 2" xfId="4325"/>
    <cellStyle name="Normal 19 2 2 2" xfId="4572"/>
    <cellStyle name="Normal 19 2 3" xfId="4411"/>
    <cellStyle name="Normal 19 3" xfId="4301"/>
    <cellStyle name="Normal 19 3 2" xfId="4548"/>
    <cellStyle name="Normal 19 4" xfId="4392"/>
    <cellStyle name="Normal 2" xfId="149"/>
    <cellStyle name="Normal 2 10" xfId="2553"/>
    <cellStyle name="Normal 2 10 2" xfId="4335"/>
    <cellStyle name="Normal 2 10 2 2" xfId="4582"/>
    <cellStyle name="Normal 2 10 3" xfId="4414"/>
    <cellStyle name="Normal 2 2" xfId="150"/>
    <cellStyle name="Normal 2 2 3" xfId="2356"/>
    <cellStyle name="Normal 2 3" xfId="1229"/>
    <cellStyle name="Normal 2 3 2" xfId="2688"/>
    <cellStyle name="Normal 2 3 3" xfId="3316"/>
    <cellStyle name="Normal 2 4" xfId="1230"/>
    <cellStyle name="Normal 2 4 2" xfId="3317"/>
    <cellStyle name="Normal 2 5" xfId="1231"/>
    <cellStyle name="Normal 2 5 2" xfId="3318"/>
    <cellStyle name="Normal 2 6" xfId="1232"/>
    <cellStyle name="Normal 2 6 2" xfId="3319"/>
    <cellStyle name="Normal 2 7" xfId="2292"/>
    <cellStyle name="Normal 2 8" xfId="2335"/>
    <cellStyle name="Normal 2 9" xfId="2380"/>
    <cellStyle name="Normal 2_CEN Depn Fiscal Activo Fijo 12 2009" xfId="151"/>
    <cellStyle name="Normal 20" xfId="2334"/>
    <cellStyle name="Normal 20 2" xfId="4303"/>
    <cellStyle name="Normal 20 2 2" xfId="4550"/>
    <cellStyle name="Normal 20 3" xfId="4394"/>
    <cellStyle name="Normal 21" xfId="2357"/>
    <cellStyle name="Normal 21 2" xfId="4312"/>
    <cellStyle name="Normal 21 2 2" xfId="4559"/>
    <cellStyle name="Normal 21 3" xfId="4398"/>
    <cellStyle name="Normal 22" xfId="2381"/>
    <cellStyle name="Normal 22 2" xfId="4318"/>
    <cellStyle name="Normal 22 2 2" xfId="4565"/>
    <cellStyle name="Normal 22 3" xfId="4404"/>
    <cellStyle name="Normal 23" xfId="2383"/>
    <cellStyle name="Normal 23 2" xfId="4320"/>
    <cellStyle name="Normal 23 2 2" xfId="4567"/>
    <cellStyle name="Normal 23 3" xfId="4406"/>
    <cellStyle name="Normal 24" xfId="2358"/>
    <cellStyle name="Normal 24 2" xfId="4313"/>
    <cellStyle name="Normal 24 2 2" xfId="4560"/>
    <cellStyle name="Normal 24 3" xfId="4399"/>
    <cellStyle name="Normal 25" xfId="2385"/>
    <cellStyle name="Normal 25 2" xfId="4322"/>
    <cellStyle name="Normal 25 2 2" xfId="4569"/>
    <cellStyle name="Normal 25 3" xfId="4408"/>
    <cellStyle name="Normal 26" xfId="2359"/>
    <cellStyle name="Normal 26 2" xfId="4314"/>
    <cellStyle name="Normal 26 2 2" xfId="4561"/>
    <cellStyle name="Normal 26 3" xfId="4400"/>
    <cellStyle name="Normal 27" xfId="2360"/>
    <cellStyle name="Normal 27 2" xfId="4315"/>
    <cellStyle name="Normal 27 2 2" xfId="4562"/>
    <cellStyle name="Normal 27 3" xfId="4401"/>
    <cellStyle name="Normal 28" xfId="2560"/>
    <cellStyle name="Normal 28 2" xfId="4340"/>
    <cellStyle name="Normal 28 2 2" xfId="4587"/>
    <cellStyle name="Normal 28 3" xfId="4419"/>
    <cellStyle name="Normal 29" xfId="2563"/>
    <cellStyle name="Normal 29 2" xfId="4342"/>
    <cellStyle name="Normal 29 2 2" xfId="4589"/>
    <cellStyle name="Normal 29 3" xfId="4422"/>
    <cellStyle name="Normal 3" xfId="152"/>
    <cellStyle name="Normal 3 10" xfId="1233"/>
    <cellStyle name="Normal 3 10 2" xfId="3320"/>
    <cellStyle name="Normal 3 11" xfId="1234"/>
    <cellStyle name="Normal 3 11 2" xfId="3321"/>
    <cellStyle name="Normal 3 12" xfId="1235"/>
    <cellStyle name="Normal 3 12 2" xfId="3322"/>
    <cellStyle name="Normal 3 13" xfId="1236"/>
    <cellStyle name="Normal 3 13 2" xfId="3323"/>
    <cellStyle name="Normal 3 14" xfId="1237"/>
    <cellStyle name="Normal 3 14 2" xfId="3324"/>
    <cellStyle name="Normal 3 15" xfId="1238"/>
    <cellStyle name="Normal 3 15 2" xfId="3325"/>
    <cellStyle name="Normal 3 16" xfId="1239"/>
    <cellStyle name="Normal 3 16 2" xfId="3326"/>
    <cellStyle name="Normal 3 17" xfId="1240"/>
    <cellStyle name="Normal 3 17 2" xfId="3327"/>
    <cellStyle name="Normal 3 18" xfId="1241"/>
    <cellStyle name="Normal 3 18 2" xfId="3328"/>
    <cellStyle name="Normal 3 19" xfId="1242"/>
    <cellStyle name="Normal 3 19 2" xfId="3329"/>
    <cellStyle name="Normal 3 2" xfId="1243"/>
    <cellStyle name="Normal 3 2 10" xfId="1244"/>
    <cellStyle name="Normal 3 2 10 2" xfId="3331"/>
    <cellStyle name="Normal 3 2 10 2 2" xfId="4513"/>
    <cellStyle name="Normal 3 2 10 3" xfId="4366"/>
    <cellStyle name="Normal 3 2 11" xfId="1245"/>
    <cellStyle name="Normal 3 2 11 2" xfId="3332"/>
    <cellStyle name="Normal 3 2 11 2 2" xfId="4514"/>
    <cellStyle name="Normal 3 2 11 3" xfId="4367"/>
    <cellStyle name="Normal 3 2 12" xfId="1246"/>
    <cellStyle name="Normal 3 2 12 2" xfId="3333"/>
    <cellStyle name="Normal 3 2 12 2 2" xfId="4515"/>
    <cellStyle name="Normal 3 2 12 3" xfId="4368"/>
    <cellStyle name="Normal 3 2 13" xfId="1247"/>
    <cellStyle name="Normal 3 2 13 2" xfId="3334"/>
    <cellStyle name="Normal 3 2 13 2 2" xfId="4516"/>
    <cellStyle name="Normal 3 2 13 3" xfId="4369"/>
    <cellStyle name="Normal 3 2 14" xfId="1248"/>
    <cellStyle name="Normal 3 2 14 2" xfId="3335"/>
    <cellStyle name="Normal 3 2 14 2 2" xfId="4517"/>
    <cellStyle name="Normal 3 2 14 3" xfId="4370"/>
    <cellStyle name="Normal 3 2 15" xfId="1249"/>
    <cellStyle name="Normal 3 2 15 2" xfId="3336"/>
    <cellStyle name="Normal 3 2 15 2 2" xfId="4518"/>
    <cellStyle name="Normal 3 2 15 3" xfId="4371"/>
    <cellStyle name="Normal 3 2 16" xfId="1250"/>
    <cellStyle name="Normal 3 2 16 2" xfId="3337"/>
    <cellStyle name="Normal 3 2 16 2 2" xfId="4519"/>
    <cellStyle name="Normal 3 2 16 3" xfId="4372"/>
    <cellStyle name="Normal 3 2 17" xfId="1251"/>
    <cellStyle name="Normal 3 2 17 2" xfId="3338"/>
    <cellStyle name="Normal 3 2 17 2 2" xfId="4520"/>
    <cellStyle name="Normal 3 2 17 3" xfId="4373"/>
    <cellStyle name="Normal 3 2 18" xfId="1252"/>
    <cellStyle name="Normal 3 2 18 2" xfId="3339"/>
    <cellStyle name="Normal 3 2 18 2 2" xfId="4521"/>
    <cellStyle name="Normal 3 2 18 3" xfId="4374"/>
    <cellStyle name="Normal 3 2 19" xfId="1253"/>
    <cellStyle name="Normal 3 2 19 2" xfId="3340"/>
    <cellStyle name="Normal 3 2 19 2 2" xfId="4522"/>
    <cellStyle name="Normal 3 2 19 3" xfId="4375"/>
    <cellStyle name="Normal 3 2 2" xfId="1254"/>
    <cellStyle name="Normal 3 2 2 10" xfId="1255"/>
    <cellStyle name="Normal 3 2 2 10 2" xfId="3342"/>
    <cellStyle name="Normal 3 2 2 11" xfId="1256"/>
    <cellStyle name="Normal 3 2 2 11 2" xfId="3343"/>
    <cellStyle name="Normal 3 2 2 12" xfId="1257"/>
    <cellStyle name="Normal 3 2 2 12 2" xfId="3344"/>
    <cellStyle name="Normal 3 2 2 13" xfId="1258"/>
    <cellStyle name="Normal 3 2 2 13 2" xfId="3345"/>
    <cellStyle name="Normal 3 2 2 14" xfId="1259"/>
    <cellStyle name="Normal 3 2 2 14 2" xfId="3346"/>
    <cellStyle name="Normal 3 2 2 15" xfId="1260"/>
    <cellStyle name="Normal 3 2 2 15 2" xfId="3347"/>
    <cellStyle name="Normal 3 2 2 16" xfId="1261"/>
    <cellStyle name="Normal 3 2 2 16 2" xfId="3348"/>
    <cellStyle name="Normal 3 2 2 17" xfId="1262"/>
    <cellStyle name="Normal 3 2 2 17 2" xfId="3349"/>
    <cellStyle name="Normal 3 2 2 18" xfId="3341"/>
    <cellStyle name="Normal 3 2 2 18 2" xfId="4523"/>
    <cellStyle name="Normal 3 2 2 19" xfId="4376"/>
    <cellStyle name="Normal 3 2 2 2" xfId="1263"/>
    <cellStyle name="Normal 3 2 2 2 2" xfId="3350"/>
    <cellStyle name="Normal 3 2 2 3" xfId="1264"/>
    <cellStyle name="Normal 3 2 2 3 2" xfId="3351"/>
    <cellStyle name="Normal 3 2 2 4" xfId="1265"/>
    <cellStyle name="Normal 3 2 2 4 2" xfId="3352"/>
    <cellStyle name="Normal 3 2 2 5" xfId="1266"/>
    <cellStyle name="Normal 3 2 2 5 2" xfId="3353"/>
    <cellStyle name="Normal 3 2 2 6" xfId="1267"/>
    <cellStyle name="Normal 3 2 2 6 2" xfId="3354"/>
    <cellStyle name="Normal 3 2 2 7" xfId="1268"/>
    <cellStyle name="Normal 3 2 2 7 2" xfId="3355"/>
    <cellStyle name="Normal 3 2 2 8" xfId="1269"/>
    <cellStyle name="Normal 3 2 2 8 2" xfId="3356"/>
    <cellStyle name="Normal 3 2 2 9" xfId="1270"/>
    <cellStyle name="Normal 3 2 2 9 2" xfId="3357"/>
    <cellStyle name="Normal 3 2 20" xfId="1271"/>
    <cellStyle name="Normal 3 2 20 2" xfId="3358"/>
    <cellStyle name="Normal 3 2 20 2 2" xfId="4524"/>
    <cellStyle name="Normal 3 2 20 3" xfId="4377"/>
    <cellStyle name="Normal 3 2 21" xfId="1272"/>
    <cellStyle name="Normal 3 2 21 2" xfId="3359"/>
    <cellStyle name="Normal 3 2 21 2 2" xfId="4525"/>
    <cellStyle name="Normal 3 2 21 3" xfId="4378"/>
    <cellStyle name="Normal 3 2 22" xfId="1273"/>
    <cellStyle name="Normal 3 2 22 2" xfId="3360"/>
    <cellStyle name="Normal 3 2 22 2 2" xfId="4526"/>
    <cellStyle name="Normal 3 2 22 3" xfId="4379"/>
    <cellStyle name="Normal 3 2 23" xfId="1274"/>
    <cellStyle name="Normal 3 2 23 2" xfId="3361"/>
    <cellStyle name="Normal 3 2 23 2 2" xfId="4527"/>
    <cellStyle name="Normal 3 2 23 3" xfId="4380"/>
    <cellStyle name="Normal 3 2 24" xfId="2712"/>
    <cellStyle name="Normal 3 2 24 2" xfId="4467"/>
    <cellStyle name="Normal 3 2 25" xfId="3330"/>
    <cellStyle name="Normal 3 2 3" xfId="1275"/>
    <cellStyle name="Normal 3 2 3 2" xfId="3362"/>
    <cellStyle name="Normal 3 2 4" xfId="1276"/>
    <cellStyle name="Normal 3 2 4 2" xfId="2571"/>
    <cellStyle name="Normal 3 2 4 3" xfId="3363"/>
    <cellStyle name="Normal 3 2 5" xfId="1277"/>
    <cellStyle name="Normal 3 2 5 2" xfId="3364"/>
    <cellStyle name="Normal 3 2 6" xfId="1278"/>
    <cellStyle name="Normal 3 2 6 2" xfId="3365"/>
    <cellStyle name="Normal 3 2 7" xfId="1279"/>
    <cellStyle name="Normal 3 2 7 2" xfId="3366"/>
    <cellStyle name="Normal 3 2 8" xfId="1280"/>
    <cellStyle name="Normal 3 2 8 2" xfId="3367"/>
    <cellStyle name="Normal 3 2 9" xfId="1281"/>
    <cellStyle name="Normal 3 2 9 2" xfId="3368"/>
    <cellStyle name="Normal 3 2 9 2 2" xfId="4528"/>
    <cellStyle name="Normal 3 2 9 3" xfId="4381"/>
    <cellStyle name="Normal 3 20" xfId="1282"/>
    <cellStyle name="Normal 3 20 2" xfId="3369"/>
    <cellStyle name="Normal 3 21" xfId="1283"/>
    <cellStyle name="Normal 3 21 2" xfId="3370"/>
    <cellStyle name="Normal 3 22" xfId="1284"/>
    <cellStyle name="Normal 3 22 2" xfId="3371"/>
    <cellStyle name="Normal 3 23" xfId="1285"/>
    <cellStyle name="Normal 3 23 2" xfId="3372"/>
    <cellStyle name="Normal 3 24" xfId="1286"/>
    <cellStyle name="Normal 3 24 2" xfId="3373"/>
    <cellStyle name="Normal 3 25" xfId="1287"/>
    <cellStyle name="Normal 3 25 2" xfId="3374"/>
    <cellStyle name="Normal 3 26" xfId="1288"/>
    <cellStyle name="Normal 3 26 2" xfId="3375"/>
    <cellStyle name="Normal 3 27" xfId="1289"/>
    <cellStyle name="Normal 3 27 2" xfId="3376"/>
    <cellStyle name="Normal 3 28" xfId="1290"/>
    <cellStyle name="Normal 3 28 2" xfId="3377"/>
    <cellStyle name="Normal 3 29" xfId="1291"/>
    <cellStyle name="Normal 3 29 2" xfId="3378"/>
    <cellStyle name="Normal 3 3" xfId="1292"/>
    <cellStyle name="Normal 3 3 2" xfId="3379"/>
    <cellStyle name="Normal 3 3 2 2" xfId="4529"/>
    <cellStyle name="Normal 3 3 3" xfId="4382"/>
    <cellStyle name="Normal 3 30" xfId="1293"/>
    <cellStyle name="Normal 3 30 2" xfId="3380"/>
    <cellStyle name="Normal 3 31" xfId="1294"/>
    <cellStyle name="Normal 3 31 2" xfId="3381"/>
    <cellStyle name="Normal 3 32" xfId="1295"/>
    <cellStyle name="Normal 3 32 2" xfId="3382"/>
    <cellStyle name="Normal 3 33" xfId="1296"/>
    <cellStyle name="Normal 3 33 2" xfId="3383"/>
    <cellStyle name="Normal 3 34" xfId="1297"/>
    <cellStyle name="Normal 3 34 2" xfId="3384"/>
    <cellStyle name="Normal 3 35" xfId="1298"/>
    <cellStyle name="Normal 3 35 2" xfId="3385"/>
    <cellStyle name="Normal 3 36" xfId="1299"/>
    <cellStyle name="Normal 3 36 2" xfId="3386"/>
    <cellStyle name="Normal 3 37" xfId="1300"/>
    <cellStyle name="Normal 3 37 2" xfId="3387"/>
    <cellStyle name="Normal 3 38" xfId="2621"/>
    <cellStyle name="Normal 3 38 2" xfId="4453"/>
    <cellStyle name="Normal 3 4" xfId="1301"/>
    <cellStyle name="Normal 3 4 2" xfId="3388"/>
    <cellStyle name="Normal 3 4 2 2" xfId="4530"/>
    <cellStyle name="Normal 3 4 3" xfId="4383"/>
    <cellStyle name="Normal 3 5" xfId="1302"/>
    <cellStyle name="Normal 3 5 2" xfId="3389"/>
    <cellStyle name="Normal 3 5 2 2" xfId="4531"/>
    <cellStyle name="Normal 3 5 3" xfId="4384"/>
    <cellStyle name="Normal 3 6" xfId="1303"/>
    <cellStyle name="Normal 3 6 2" xfId="3390"/>
    <cellStyle name="Normal 3 6 2 2" xfId="4532"/>
    <cellStyle name="Normal 3 6 3" xfId="4385"/>
    <cellStyle name="Normal 3 7" xfId="1304"/>
    <cellStyle name="Normal 3 7 2" xfId="3391"/>
    <cellStyle name="Normal 3 7 2 2" xfId="4533"/>
    <cellStyle name="Normal 3 7 3" xfId="4386"/>
    <cellStyle name="Normal 3 8" xfId="1305"/>
    <cellStyle name="Normal 3 8 2" xfId="3392"/>
    <cellStyle name="Normal 3 8 2 2" xfId="4534"/>
    <cellStyle name="Normal 3 8 3" xfId="4387"/>
    <cellStyle name="Normal 3 9" xfId="1306"/>
    <cellStyle name="Normal 3 9 2" xfId="3393"/>
    <cellStyle name="Normal 30" xfId="2568"/>
    <cellStyle name="Normal 30 2" xfId="4346"/>
    <cellStyle name="Normal 30 2 2" xfId="4593"/>
    <cellStyle name="Normal 30 3" xfId="4427"/>
    <cellStyle name="Normal 31" xfId="2572"/>
    <cellStyle name="Normal 31 2" xfId="4349"/>
    <cellStyle name="Normal 31 2 2" xfId="4596"/>
    <cellStyle name="Normal 31 3" xfId="4430"/>
    <cellStyle name="Normal 32" xfId="2575"/>
    <cellStyle name="Normal 32 2" xfId="4352"/>
    <cellStyle name="Normal 32 2 2" xfId="4599"/>
    <cellStyle name="Normal 32 3" xfId="4433"/>
    <cellStyle name="Normal 33" xfId="2577"/>
    <cellStyle name="Normal 33 2" xfId="4435"/>
    <cellStyle name="Normal 34" xfId="2579"/>
    <cellStyle name="Normal 35" xfId="2721"/>
    <cellStyle name="Normal 36" xfId="4354"/>
    <cellStyle name="Normal 37" xfId="4356"/>
    <cellStyle name="Normal 38" xfId="3"/>
    <cellStyle name="Normal 39" xfId="4601"/>
    <cellStyle name="Normal 4" xfId="153"/>
    <cellStyle name="Normal 4 2" xfId="1307"/>
    <cellStyle name="Normal 4 2 2" xfId="3394"/>
    <cellStyle name="Normal 4 3" xfId="1308"/>
    <cellStyle name="Normal 4 3 2" xfId="3395"/>
    <cellStyle name="Normal 4 4" xfId="1309"/>
    <cellStyle name="Normal 4 4 2" xfId="3396"/>
    <cellStyle name="Normal 4 5" xfId="1310"/>
    <cellStyle name="Normal 4 5 2" xfId="3397"/>
    <cellStyle name="Normal 4 6" xfId="1311"/>
    <cellStyle name="Normal 4 6 2" xfId="3398"/>
    <cellStyle name="Normal 4 7" xfId="1312"/>
    <cellStyle name="Normal 4 7 2" xfId="3399"/>
    <cellStyle name="Normal 4 8" xfId="1313"/>
    <cellStyle name="Normal 4 8 2" xfId="3400"/>
    <cellStyle name="Normal 40" xfId="4606"/>
    <cellStyle name="Normal 41" xfId="2554"/>
    <cellStyle name="Normal 42" xfId="2558"/>
    <cellStyle name="Normal 43" xfId="4608"/>
    <cellStyle name="Normal 44" xfId="4604"/>
    <cellStyle name="Normal 45" xfId="1314"/>
    <cellStyle name="Normal 45 2" xfId="3401"/>
    <cellStyle name="Normal 45 2 2" xfId="4535"/>
    <cellStyle name="Normal 45 3" xfId="4388"/>
    <cellStyle name="Normal 46" xfId="4610"/>
    <cellStyle name="Normal 47" xfId="4611"/>
    <cellStyle name="Normal 48" xfId="4613"/>
    <cellStyle name="Normal 5" xfId="154"/>
    <cellStyle name="Normal 5 2" xfId="1315"/>
    <cellStyle name="Normal 5 2 2" xfId="2729"/>
    <cellStyle name="Normal 5 3" xfId="1316"/>
    <cellStyle name="Normal 5 3 2" xfId="3402"/>
    <cellStyle name="Normal 5 4" xfId="1317"/>
    <cellStyle name="Normal 5 4 2" xfId="3403"/>
    <cellStyle name="Normal 5 5" xfId="1318"/>
    <cellStyle name="Normal 5 5 2" xfId="3404"/>
    <cellStyle name="Normal 5 6" xfId="1319"/>
    <cellStyle name="Normal 5 6 2" xfId="3405"/>
    <cellStyle name="Normal 5 7" xfId="1320"/>
    <cellStyle name="Normal 5 7 2" xfId="3406"/>
    <cellStyle name="Normal 5 8" xfId="1321"/>
    <cellStyle name="Normal 5 8 2" xfId="3407"/>
    <cellStyle name="Normal 5 9" xfId="2622"/>
    <cellStyle name="Normal 6" xfId="242"/>
    <cellStyle name="Normal 6 10" xfId="2740"/>
    <cellStyle name="Normal 6 10 2" xfId="4476"/>
    <cellStyle name="Normal 6 11" xfId="4364"/>
    <cellStyle name="Normal 6 2" xfId="1322"/>
    <cellStyle name="Normal 6 2 2" xfId="3408"/>
    <cellStyle name="Normal 6 3" xfId="1323"/>
    <cellStyle name="Normal 6 3 2" xfId="3409"/>
    <cellStyle name="Normal 6 4" xfId="1324"/>
    <cellStyle name="Normal 6 4 2" xfId="3410"/>
    <cellStyle name="Normal 6 5" xfId="1325"/>
    <cellStyle name="Normal 6 5 2" xfId="3411"/>
    <cellStyle name="Normal 6 6" xfId="1326"/>
    <cellStyle name="Normal 6 6 2" xfId="3412"/>
    <cellStyle name="Normal 6 7" xfId="1327"/>
    <cellStyle name="Normal 6 7 2" xfId="3413"/>
    <cellStyle name="Normal 6 8" xfId="1328"/>
    <cellStyle name="Normal 6 8 2" xfId="3414"/>
    <cellStyle name="Normal 6 9" xfId="2635"/>
    <cellStyle name="Normal 7" xfId="1329"/>
    <cellStyle name="Normal 7 10" xfId="3415"/>
    <cellStyle name="Normal 7 2" xfId="1330"/>
    <cellStyle name="Normal 7 2 2" xfId="2713"/>
    <cellStyle name="Normal 7 2 3" xfId="3416"/>
    <cellStyle name="Normal 7 3" xfId="1331"/>
    <cellStyle name="Normal 7 3 2" xfId="3417"/>
    <cellStyle name="Normal 7 4" xfId="1332"/>
    <cellStyle name="Normal 7 4 2" xfId="3418"/>
    <cellStyle name="Normal 7 5" xfId="1333"/>
    <cellStyle name="Normal 7 5 2" xfId="3419"/>
    <cellStyle name="Normal 7 6" xfId="1334"/>
    <cellStyle name="Normal 7 6 2" xfId="3420"/>
    <cellStyle name="Normal 7 7" xfId="1335"/>
    <cellStyle name="Normal 7 7 2" xfId="3421"/>
    <cellStyle name="Normal 7 8" xfId="1336"/>
    <cellStyle name="Normal 7 8 2" xfId="3422"/>
    <cellStyle name="Normal 7 9" xfId="2702"/>
    <cellStyle name="Normal 70" xfId="2361"/>
    <cellStyle name="Normal 71" xfId="2362"/>
    <cellStyle name="Normal 72" xfId="2363"/>
    <cellStyle name="Normal 73" xfId="2364"/>
    <cellStyle name="Normal 74" xfId="2365"/>
    <cellStyle name="Normal 75" xfId="2366"/>
    <cellStyle name="Normal 76" xfId="2367"/>
    <cellStyle name="Normal 77" xfId="2368"/>
    <cellStyle name="Normal 78" xfId="2369"/>
    <cellStyle name="Normal 8" xfId="1337"/>
    <cellStyle name="Normal 8 10" xfId="3423"/>
    <cellStyle name="Normal 8 2" xfId="1338"/>
    <cellStyle name="Normal 8 2 2" xfId="2716"/>
    <cellStyle name="Normal 8 2 2 2" xfId="4470"/>
    <cellStyle name="Normal 8 2 3" xfId="3424"/>
    <cellStyle name="Normal 8 3" xfId="1339"/>
    <cellStyle name="Normal 8 3 2" xfId="3425"/>
    <cellStyle name="Normal 8 4" xfId="1340"/>
    <cellStyle name="Normal 8 4 2" xfId="3426"/>
    <cellStyle name="Normal 8 5" xfId="1341"/>
    <cellStyle name="Normal 8 5 2" xfId="3427"/>
    <cellStyle name="Normal 8 6" xfId="1342"/>
    <cellStyle name="Normal 8 6 2" xfId="3428"/>
    <cellStyle name="Normal 8 7" xfId="1343"/>
    <cellStyle name="Normal 8 7 2" xfId="3429"/>
    <cellStyle name="Normal 8 8" xfId="1344"/>
    <cellStyle name="Normal 8 8 2" xfId="3430"/>
    <cellStyle name="Normal 8 9" xfId="2706"/>
    <cellStyle name="Normal 8 9 2" xfId="4461"/>
    <cellStyle name="Normal 81" xfId="2370"/>
    <cellStyle name="Normal 82" xfId="2371"/>
    <cellStyle name="Normal 84" xfId="2372"/>
    <cellStyle name="Normal 85" xfId="2373"/>
    <cellStyle name="Normal 86" xfId="2374"/>
    <cellStyle name="Normal 89" xfId="2375"/>
    <cellStyle name="Normal 89 2" xfId="4316"/>
    <cellStyle name="Normal 89 2 2" xfId="4563"/>
    <cellStyle name="Normal 89 3" xfId="4402"/>
    <cellStyle name="Normal 9" xfId="1345"/>
    <cellStyle name="Normal 9 10" xfId="3431"/>
    <cellStyle name="Normal 9 2" xfId="1346"/>
    <cellStyle name="Normal 9 2 2" xfId="3432"/>
    <cellStyle name="Normal 9 3" xfId="1347"/>
    <cellStyle name="Normal 9 3 2" xfId="3433"/>
    <cellStyle name="Normal 9 4" xfId="1348"/>
    <cellStyle name="Normal 9 4 2" xfId="3434"/>
    <cellStyle name="Normal 9 5" xfId="1349"/>
    <cellStyle name="Normal 9 5 2" xfId="3435"/>
    <cellStyle name="Normal 9 6" xfId="1350"/>
    <cellStyle name="Normal 9 6 2" xfId="3436"/>
    <cellStyle name="Normal 9 7" xfId="1351"/>
    <cellStyle name="Normal 9 7 2" xfId="3437"/>
    <cellStyle name="Normal 9 8" xfId="1352"/>
    <cellStyle name="Normal 9 8 2" xfId="3438"/>
    <cellStyle name="Normal 9 9" xfId="2708"/>
    <cellStyle name="Normal 9 9 2" xfId="4463"/>
    <cellStyle name="Normal 99" xfId="2376"/>
    <cellStyle name="Normal 99 2" xfId="4317"/>
    <cellStyle name="Normal 99 2 2" xfId="4564"/>
    <cellStyle name="Normal 99 3" xfId="4403"/>
    <cellStyle name="Normal2" xfId="2689"/>
    <cellStyle name="Notas 2" xfId="155"/>
    <cellStyle name="Note 2" xfId="156"/>
    <cellStyle name="Note 2 2" xfId="2690"/>
    <cellStyle name="Note 3" xfId="157"/>
    <cellStyle name="Note 4" xfId="158"/>
    <cellStyle name="Note 5" xfId="2293"/>
    <cellStyle name="Npmoneda" xfId="2623"/>
    <cellStyle name="num1Style" xfId="2461"/>
    <cellStyle name="num1Styleb" xfId="2462"/>
    <cellStyle name="num4Style" xfId="2463"/>
    <cellStyle name="num4Styleb" xfId="2464"/>
    <cellStyle name="numPStyle" xfId="2465"/>
    <cellStyle name="numPStyleb" xfId="2466"/>
    <cellStyle name="numXStyle" xfId="2467"/>
    <cellStyle name="numXStyleb" xfId="2468"/>
    <cellStyle name="Œ…‹æØ‚è [0.00]_Region Orders (2)" xfId="2469"/>
    <cellStyle name="Œ…‹æØ‚è_Region Orders (2)" xfId="2470"/>
    <cellStyle name="Output 2" xfId="2294"/>
    <cellStyle name="Output 2 2" xfId="2692"/>
    <cellStyle name="Output 3" xfId="2691"/>
    <cellStyle name="Output Amounts" xfId="159"/>
    <cellStyle name="Output Column Headings" xfId="160"/>
    <cellStyle name="Output Line Items" xfId="161"/>
    <cellStyle name="Output Line Items 2" xfId="2471"/>
    <cellStyle name="Output Line Items 3" xfId="2472"/>
    <cellStyle name="Output Report Heading" xfId="162"/>
    <cellStyle name="Output Report Title" xfId="163"/>
    <cellStyle name="pb_page_heading_LS" xfId="2473"/>
    <cellStyle name="per.style" xfId="2474"/>
    <cellStyle name="Percen - Style2" xfId="2475"/>
    <cellStyle name="Percent (0)" xfId="164"/>
    <cellStyle name="Percent [0]" xfId="165"/>
    <cellStyle name="Percent [00]" xfId="166"/>
    <cellStyle name="Percent [2]" xfId="167"/>
    <cellStyle name="Percent [2] 10" xfId="1353"/>
    <cellStyle name="Percent [2] 10 2" xfId="1354"/>
    <cellStyle name="Percent [2] 10 2 2" xfId="3440"/>
    <cellStyle name="Percent [2] 10 3" xfId="1355"/>
    <cellStyle name="Percent [2] 10 3 2" xfId="3441"/>
    <cellStyle name="Percent [2] 10 4" xfId="1356"/>
    <cellStyle name="Percent [2] 10 4 2" xfId="3442"/>
    <cellStyle name="Percent [2] 10 5" xfId="1357"/>
    <cellStyle name="Percent [2] 10 5 2" xfId="3443"/>
    <cellStyle name="Percent [2] 10 6" xfId="1358"/>
    <cellStyle name="Percent [2] 10 6 2" xfId="3444"/>
    <cellStyle name="Percent [2] 10 7" xfId="1359"/>
    <cellStyle name="Percent [2] 10 7 2" xfId="3445"/>
    <cellStyle name="Percent [2] 10 8" xfId="1360"/>
    <cellStyle name="Percent [2] 10 8 2" xfId="3446"/>
    <cellStyle name="Percent [2] 10 9" xfId="3439"/>
    <cellStyle name="Percent [2] 11" xfId="1361"/>
    <cellStyle name="Percent [2] 11 2" xfId="1362"/>
    <cellStyle name="Percent [2] 11 2 2" xfId="3448"/>
    <cellStyle name="Percent [2] 11 3" xfId="1363"/>
    <cellStyle name="Percent [2] 11 3 2" xfId="3449"/>
    <cellStyle name="Percent [2] 11 4" xfId="1364"/>
    <cellStyle name="Percent [2] 11 4 2" xfId="3450"/>
    <cellStyle name="Percent [2] 11 5" xfId="1365"/>
    <cellStyle name="Percent [2] 11 5 2" xfId="3451"/>
    <cellStyle name="Percent [2] 11 6" xfId="1366"/>
    <cellStyle name="Percent [2] 11 6 2" xfId="3452"/>
    <cellStyle name="Percent [2] 11 7" xfId="1367"/>
    <cellStyle name="Percent [2] 11 7 2" xfId="3453"/>
    <cellStyle name="Percent [2] 11 8" xfId="1368"/>
    <cellStyle name="Percent [2] 11 8 2" xfId="3454"/>
    <cellStyle name="Percent [2] 11 9" xfId="3447"/>
    <cellStyle name="Percent [2] 12" xfId="1369"/>
    <cellStyle name="Percent [2] 12 2" xfId="3455"/>
    <cellStyle name="Percent [2] 13" xfId="1370"/>
    <cellStyle name="Percent [2] 13 2" xfId="3456"/>
    <cellStyle name="Percent [2] 14" xfId="1371"/>
    <cellStyle name="Percent [2] 14 2" xfId="3457"/>
    <cellStyle name="Percent [2] 15" xfId="1372"/>
    <cellStyle name="Percent [2] 15 2" xfId="3458"/>
    <cellStyle name="Percent [2] 16" xfId="1373"/>
    <cellStyle name="Percent [2] 16 2" xfId="3459"/>
    <cellStyle name="Percent [2] 17" xfId="1374"/>
    <cellStyle name="Percent [2] 17 2" xfId="3460"/>
    <cellStyle name="Percent [2] 18" xfId="1375"/>
    <cellStyle name="Percent [2] 18 2" xfId="3461"/>
    <cellStyle name="Percent [2] 2" xfId="1376"/>
    <cellStyle name="Percent [2] 2 2" xfId="1377"/>
    <cellStyle name="Percent [2] 2 2 2" xfId="3463"/>
    <cellStyle name="Percent [2] 2 3" xfId="1378"/>
    <cellStyle name="Percent [2] 2 3 2" xfId="3464"/>
    <cellStyle name="Percent [2] 2 4" xfId="1379"/>
    <cellStyle name="Percent [2] 2 4 2" xfId="3465"/>
    <cellStyle name="Percent [2] 2 5" xfId="1380"/>
    <cellStyle name="Percent [2] 2 5 2" xfId="3466"/>
    <cellStyle name="Percent [2] 2 6" xfId="1381"/>
    <cellStyle name="Percent [2] 2 6 2" xfId="3467"/>
    <cellStyle name="Percent [2] 2 7" xfId="1382"/>
    <cellStyle name="Percent [2] 2 7 2" xfId="3468"/>
    <cellStyle name="Percent [2] 2 8" xfId="1383"/>
    <cellStyle name="Percent [2] 2 8 2" xfId="3469"/>
    <cellStyle name="Percent [2] 2 9" xfId="3462"/>
    <cellStyle name="Percent [2] 3" xfId="1384"/>
    <cellStyle name="Percent [2] 3 2" xfId="1385"/>
    <cellStyle name="Percent [2] 3 2 2" xfId="3471"/>
    <cellStyle name="Percent [2] 3 3" xfId="1386"/>
    <cellStyle name="Percent [2] 3 3 2" xfId="3472"/>
    <cellStyle name="Percent [2] 3 4" xfId="1387"/>
    <cellStyle name="Percent [2] 3 4 2" xfId="3473"/>
    <cellStyle name="Percent [2] 3 5" xfId="1388"/>
    <cellStyle name="Percent [2] 3 5 2" xfId="3474"/>
    <cellStyle name="Percent [2] 3 6" xfId="1389"/>
    <cellStyle name="Percent [2] 3 6 2" xfId="3475"/>
    <cellStyle name="Percent [2] 3 7" xfId="1390"/>
    <cellStyle name="Percent [2] 3 7 2" xfId="3476"/>
    <cellStyle name="Percent [2] 3 8" xfId="1391"/>
    <cellStyle name="Percent [2] 3 8 2" xfId="3477"/>
    <cellStyle name="Percent [2] 3 9" xfId="3470"/>
    <cellStyle name="Percent [2] 4" xfId="1392"/>
    <cellStyle name="Percent [2] 4 2" xfId="1393"/>
    <cellStyle name="Percent [2] 4 2 2" xfId="3479"/>
    <cellStyle name="Percent [2] 4 3" xfId="1394"/>
    <cellStyle name="Percent [2] 4 3 2" xfId="3480"/>
    <cellStyle name="Percent [2] 4 4" xfId="1395"/>
    <cellStyle name="Percent [2] 4 4 2" xfId="3481"/>
    <cellStyle name="Percent [2] 4 5" xfId="1396"/>
    <cellStyle name="Percent [2] 4 5 2" xfId="3482"/>
    <cellStyle name="Percent [2] 4 6" xfId="1397"/>
    <cellStyle name="Percent [2] 4 6 2" xfId="3483"/>
    <cellStyle name="Percent [2] 4 7" xfId="1398"/>
    <cellStyle name="Percent [2] 4 7 2" xfId="3484"/>
    <cellStyle name="Percent [2] 4 8" xfId="1399"/>
    <cellStyle name="Percent [2] 4 8 2" xfId="3485"/>
    <cellStyle name="Percent [2] 4 9" xfId="3478"/>
    <cellStyle name="Percent [2] 5" xfId="1400"/>
    <cellStyle name="Percent [2] 5 2" xfId="1401"/>
    <cellStyle name="Percent [2] 5 2 2" xfId="3487"/>
    <cellStyle name="Percent [2] 5 3" xfId="1402"/>
    <cellStyle name="Percent [2] 5 3 2" xfId="3488"/>
    <cellStyle name="Percent [2] 5 4" xfId="1403"/>
    <cellStyle name="Percent [2] 5 4 2" xfId="3489"/>
    <cellStyle name="Percent [2] 5 5" xfId="1404"/>
    <cellStyle name="Percent [2] 5 5 2" xfId="3490"/>
    <cellStyle name="Percent [2] 5 6" xfId="1405"/>
    <cellStyle name="Percent [2] 5 6 2" xfId="3491"/>
    <cellStyle name="Percent [2] 5 7" xfId="1406"/>
    <cellStyle name="Percent [2] 5 7 2" xfId="3492"/>
    <cellStyle name="Percent [2] 5 8" xfId="1407"/>
    <cellStyle name="Percent [2] 5 8 2" xfId="3493"/>
    <cellStyle name="Percent [2] 5 9" xfId="3486"/>
    <cellStyle name="Percent [2] 6" xfId="1408"/>
    <cellStyle name="Percent [2] 6 2" xfId="1409"/>
    <cellStyle name="Percent [2] 6 2 2" xfId="3495"/>
    <cellStyle name="Percent [2] 6 3" xfId="1410"/>
    <cellStyle name="Percent [2] 6 3 2" xfId="3496"/>
    <cellStyle name="Percent [2] 6 4" xfId="1411"/>
    <cellStyle name="Percent [2] 6 4 2" xfId="3497"/>
    <cellStyle name="Percent [2] 6 5" xfId="1412"/>
    <cellStyle name="Percent [2] 6 5 2" xfId="3498"/>
    <cellStyle name="Percent [2] 6 6" xfId="1413"/>
    <cellStyle name="Percent [2] 6 6 2" xfId="3499"/>
    <cellStyle name="Percent [2] 6 7" xfId="1414"/>
    <cellStyle name="Percent [2] 6 7 2" xfId="3500"/>
    <cellStyle name="Percent [2] 6 8" xfId="1415"/>
    <cellStyle name="Percent [2] 6 8 2" xfId="3501"/>
    <cellStyle name="Percent [2] 6 9" xfId="3494"/>
    <cellStyle name="Percent [2] 7" xfId="1416"/>
    <cellStyle name="Percent [2] 7 2" xfId="1417"/>
    <cellStyle name="Percent [2] 7 2 2" xfId="3503"/>
    <cellStyle name="Percent [2] 7 3" xfId="1418"/>
    <cellStyle name="Percent [2] 7 3 2" xfId="3504"/>
    <cellStyle name="Percent [2] 7 4" xfId="1419"/>
    <cellStyle name="Percent [2] 7 4 2" xfId="3505"/>
    <cellStyle name="Percent [2] 7 5" xfId="1420"/>
    <cellStyle name="Percent [2] 7 5 2" xfId="3506"/>
    <cellStyle name="Percent [2] 7 6" xfId="1421"/>
    <cellStyle name="Percent [2] 7 6 2" xfId="3507"/>
    <cellStyle name="Percent [2] 7 7" xfId="1422"/>
    <cellStyle name="Percent [2] 7 7 2" xfId="3508"/>
    <cellStyle name="Percent [2] 7 8" xfId="1423"/>
    <cellStyle name="Percent [2] 7 8 2" xfId="3509"/>
    <cellStyle name="Percent [2] 7 9" xfId="3502"/>
    <cellStyle name="Percent [2] 8" xfId="1424"/>
    <cellStyle name="Percent [2] 8 2" xfId="1425"/>
    <cellStyle name="Percent [2] 8 2 2" xfId="3511"/>
    <cellStyle name="Percent [2] 8 3" xfId="1426"/>
    <cellStyle name="Percent [2] 8 3 2" xfId="3512"/>
    <cellStyle name="Percent [2] 8 4" xfId="1427"/>
    <cellStyle name="Percent [2] 8 4 2" xfId="3513"/>
    <cellStyle name="Percent [2] 8 5" xfId="1428"/>
    <cellStyle name="Percent [2] 8 5 2" xfId="3514"/>
    <cellStyle name="Percent [2] 8 6" xfId="1429"/>
    <cellStyle name="Percent [2] 8 6 2" xfId="3515"/>
    <cellStyle name="Percent [2] 8 7" xfId="1430"/>
    <cellStyle name="Percent [2] 8 7 2" xfId="3516"/>
    <cellStyle name="Percent [2] 8 8" xfId="1431"/>
    <cellStyle name="Percent [2] 8 8 2" xfId="3517"/>
    <cellStyle name="Percent [2] 8 9" xfId="3510"/>
    <cellStyle name="Percent [2] 9" xfId="1432"/>
    <cellStyle name="Percent [2] 9 2" xfId="1433"/>
    <cellStyle name="Percent [2] 9 2 2" xfId="3519"/>
    <cellStyle name="Percent [2] 9 3" xfId="1434"/>
    <cellStyle name="Percent [2] 9 3 2" xfId="3520"/>
    <cellStyle name="Percent [2] 9 4" xfId="1435"/>
    <cellStyle name="Percent [2] 9 4 2" xfId="3521"/>
    <cellStyle name="Percent [2] 9 5" xfId="1436"/>
    <cellStyle name="Percent [2] 9 5 2" xfId="3522"/>
    <cellStyle name="Percent [2] 9 6" xfId="1437"/>
    <cellStyle name="Percent [2] 9 6 2" xfId="3523"/>
    <cellStyle name="Percent [2] 9 7" xfId="1438"/>
    <cellStyle name="Percent [2] 9 7 2" xfId="3524"/>
    <cellStyle name="Percent [2] 9 8" xfId="1439"/>
    <cellStyle name="Percent [2] 9 8 2" xfId="3525"/>
    <cellStyle name="Percent [2] 9 9" xfId="3518"/>
    <cellStyle name="Percent 2" xfId="168"/>
    <cellStyle name="Percent 2 2" xfId="243"/>
    <cellStyle name="Percent 2 2 2" xfId="2693"/>
    <cellStyle name="Percent 2 3" xfId="2295"/>
    <cellStyle name="Percent 2 4" xfId="2377"/>
    <cellStyle name="Percent 3" xfId="2296"/>
    <cellStyle name="Percent 3 2" xfId="2730"/>
    <cellStyle name="Percent 3 3" xfId="2624"/>
    <cellStyle name="Percent 4" xfId="2297"/>
    <cellStyle name="Percent 4 2" xfId="2625"/>
    <cellStyle name="Percent 5" xfId="2298"/>
    <cellStyle name="Percent 6" xfId="2299"/>
    <cellStyle name="Percent 7" xfId="2561"/>
    <cellStyle name="Percent 7 2" xfId="2717"/>
    <cellStyle name="Percent 7 2 2" xfId="4471"/>
    <cellStyle name="Percent 7 3" xfId="2707"/>
    <cellStyle name="Percent 7 3 2" xfId="4462"/>
    <cellStyle name="Percent 7 4" xfId="4420"/>
    <cellStyle name="Percent 8" xfId="2565"/>
    <cellStyle name="Percent 8 2" xfId="2711"/>
    <cellStyle name="Percent 8 2 2" xfId="4466"/>
    <cellStyle name="Percent 8 3" xfId="4424"/>
    <cellStyle name="PERCENTAGE" xfId="169"/>
    <cellStyle name="Percentage 2" xfId="2626"/>
    <cellStyle name="PERCENTAGE 3" xfId="2736"/>
    <cellStyle name="PERCENTAGE 4" xfId="4363"/>
    <cellStyle name="personal" xfId="170"/>
    <cellStyle name="personal 2" xfId="2476"/>
    <cellStyle name="personal 2 2" xfId="4330"/>
    <cellStyle name="personal 2 2 2" xfId="4577"/>
    <cellStyle name="personal 3" xfId="2627"/>
    <cellStyle name="personal 3 2" xfId="4454"/>
    <cellStyle name="Popis" xfId="2477"/>
    <cellStyle name="Porcentaje" xfId="2" builtinId="5"/>
    <cellStyle name="Porcentaje 2" xfId="171"/>
    <cellStyle name="Porcentaje 2 2" xfId="4615"/>
    <cellStyle name="Pourcentage_oSJvMZYL4GnIq4c2PaKW5hZTs" xfId="172"/>
    <cellStyle name="PrePop Currency (0)" xfId="173"/>
    <cellStyle name="PrePop Currency (0) 2" xfId="2737"/>
    <cellStyle name="PrePop Currency (2)" xfId="174"/>
    <cellStyle name="PrePop Units (0)" xfId="175"/>
    <cellStyle name="PrePop Units (0) 2" xfId="2738"/>
    <cellStyle name="PrePop Units (1)" xfId="176"/>
    <cellStyle name="PrePop Units (2)" xfId="177"/>
    <cellStyle name="pricing" xfId="2478"/>
    <cellStyle name="pricing 2" xfId="4331"/>
    <cellStyle name="pricing 2 2" xfId="4578"/>
    <cellStyle name="PSChar" xfId="2479"/>
    <cellStyle name="Punto" xfId="2628"/>
    <cellStyle name="Punto0" xfId="2629"/>
    <cellStyle name="Ref" xfId="178"/>
    <cellStyle name="Ref 10" xfId="1440"/>
    <cellStyle name="Ref 10 10" xfId="1441"/>
    <cellStyle name="Ref 10 10 2" xfId="3527"/>
    <cellStyle name="Ref 10 11" xfId="1442"/>
    <cellStyle name="Ref 10 11 2" xfId="3528"/>
    <cellStyle name="Ref 10 12" xfId="1443"/>
    <cellStyle name="Ref 10 12 2" xfId="3529"/>
    <cellStyle name="Ref 10 13" xfId="3526"/>
    <cellStyle name="Ref 10 2" xfId="1444"/>
    <cellStyle name="Ref 10 2 2" xfId="3530"/>
    <cellStyle name="Ref 10 3" xfId="1445"/>
    <cellStyle name="Ref 10 3 2" xfId="3531"/>
    <cellStyle name="Ref 10 4" xfId="1446"/>
    <cellStyle name="Ref 10 4 2" xfId="3532"/>
    <cellStyle name="Ref 10 5" xfId="1447"/>
    <cellStyle name="Ref 10 5 2" xfId="3533"/>
    <cellStyle name="Ref 10 6" xfId="1448"/>
    <cellStyle name="Ref 10 6 2" xfId="3534"/>
    <cellStyle name="Ref 10 7" xfId="1449"/>
    <cellStyle name="Ref 10 7 2" xfId="3535"/>
    <cellStyle name="Ref 10 8" xfId="1450"/>
    <cellStyle name="Ref 10 8 2" xfId="3536"/>
    <cellStyle name="Ref 10 9" xfId="1451"/>
    <cellStyle name="Ref 10 9 2" xfId="3537"/>
    <cellStyle name="Ref 11" xfId="1452"/>
    <cellStyle name="Ref 11 2" xfId="3538"/>
    <cellStyle name="Ref 12" xfId="1453"/>
    <cellStyle name="Ref 12 2" xfId="3539"/>
    <cellStyle name="Ref 13" xfId="1454"/>
    <cellStyle name="Ref 13 2" xfId="3540"/>
    <cellStyle name="Ref 14" xfId="1455"/>
    <cellStyle name="Ref 14 2" xfId="3541"/>
    <cellStyle name="Ref 15" xfId="1456"/>
    <cellStyle name="Ref 15 2" xfId="3542"/>
    <cellStyle name="Ref 16" xfId="1457"/>
    <cellStyle name="Ref 16 2" xfId="3543"/>
    <cellStyle name="Ref 17" xfId="1458"/>
    <cellStyle name="Ref 17 2" xfId="3544"/>
    <cellStyle name="Ref 18" xfId="1459"/>
    <cellStyle name="Ref 18 2" xfId="3545"/>
    <cellStyle name="Ref 19" xfId="1460"/>
    <cellStyle name="Ref 19 2" xfId="3546"/>
    <cellStyle name="Ref 2" xfId="179"/>
    <cellStyle name="Ref 2 10" xfId="1461"/>
    <cellStyle name="Ref 2 10 2" xfId="3547"/>
    <cellStyle name="Ref 2 11" xfId="1462"/>
    <cellStyle name="Ref 2 11 2" xfId="3548"/>
    <cellStyle name="Ref 2 12" xfId="1463"/>
    <cellStyle name="Ref 2 12 2" xfId="3549"/>
    <cellStyle name="Ref 2 13" xfId="1464"/>
    <cellStyle name="Ref 2 13 2" xfId="3550"/>
    <cellStyle name="Ref 2 14" xfId="1465"/>
    <cellStyle name="Ref 2 14 2" xfId="3551"/>
    <cellStyle name="Ref 2 15" xfId="1466"/>
    <cellStyle name="Ref 2 15 2" xfId="3552"/>
    <cellStyle name="Ref 2 16" xfId="2301"/>
    <cellStyle name="Ref 2 2" xfId="1467"/>
    <cellStyle name="Ref 2 2 10" xfId="1468"/>
    <cellStyle name="Ref 2 2 10 2" xfId="3554"/>
    <cellStyle name="Ref 2 2 11" xfId="1469"/>
    <cellStyle name="Ref 2 2 11 2" xfId="3555"/>
    <cellStyle name="Ref 2 2 12" xfId="1470"/>
    <cellStyle name="Ref 2 2 12 2" xfId="3556"/>
    <cellStyle name="Ref 2 2 13" xfId="1471"/>
    <cellStyle name="Ref 2 2 13 2" xfId="3557"/>
    <cellStyle name="Ref 2 2 14" xfId="1472"/>
    <cellStyle name="Ref 2 2 14 2" xfId="3558"/>
    <cellStyle name="Ref 2 2 15" xfId="1473"/>
    <cellStyle name="Ref 2 2 15 2" xfId="3559"/>
    <cellStyle name="Ref 2 2 16" xfId="3553"/>
    <cellStyle name="Ref 2 2 2" xfId="1474"/>
    <cellStyle name="Ref 2 2 2 10" xfId="1475"/>
    <cellStyle name="Ref 2 2 2 10 2" xfId="3561"/>
    <cellStyle name="Ref 2 2 2 11" xfId="1476"/>
    <cellStyle name="Ref 2 2 2 11 2" xfId="3562"/>
    <cellStyle name="Ref 2 2 2 12" xfId="1477"/>
    <cellStyle name="Ref 2 2 2 12 2" xfId="3563"/>
    <cellStyle name="Ref 2 2 2 13" xfId="1478"/>
    <cellStyle name="Ref 2 2 2 13 2" xfId="3564"/>
    <cellStyle name="Ref 2 2 2 14" xfId="1479"/>
    <cellStyle name="Ref 2 2 2 14 2" xfId="3565"/>
    <cellStyle name="Ref 2 2 2 15" xfId="3560"/>
    <cellStyle name="Ref 2 2 2 2" xfId="1480"/>
    <cellStyle name="Ref 2 2 2 2 10" xfId="1481"/>
    <cellStyle name="Ref 2 2 2 2 10 2" xfId="3567"/>
    <cellStyle name="Ref 2 2 2 2 11" xfId="1482"/>
    <cellStyle name="Ref 2 2 2 2 11 2" xfId="3568"/>
    <cellStyle name="Ref 2 2 2 2 12" xfId="1483"/>
    <cellStyle name="Ref 2 2 2 2 12 2" xfId="3569"/>
    <cellStyle name="Ref 2 2 2 2 13" xfId="1484"/>
    <cellStyle name="Ref 2 2 2 2 13 2" xfId="3570"/>
    <cellStyle name="Ref 2 2 2 2 14" xfId="1485"/>
    <cellStyle name="Ref 2 2 2 2 14 2" xfId="3571"/>
    <cellStyle name="Ref 2 2 2 2 15" xfId="3566"/>
    <cellStyle name="Ref 2 2 2 2 2" xfId="1486"/>
    <cellStyle name="Ref 2 2 2 2 2 10" xfId="1487"/>
    <cellStyle name="Ref 2 2 2 2 2 10 2" xfId="3573"/>
    <cellStyle name="Ref 2 2 2 2 2 11" xfId="1488"/>
    <cellStyle name="Ref 2 2 2 2 2 11 2" xfId="3574"/>
    <cellStyle name="Ref 2 2 2 2 2 12" xfId="1489"/>
    <cellStyle name="Ref 2 2 2 2 2 12 2" xfId="3575"/>
    <cellStyle name="Ref 2 2 2 2 2 13" xfId="1490"/>
    <cellStyle name="Ref 2 2 2 2 2 13 2" xfId="3576"/>
    <cellStyle name="Ref 2 2 2 2 2 14" xfId="3572"/>
    <cellStyle name="Ref 2 2 2 2 2 2" xfId="1491"/>
    <cellStyle name="Ref 2 2 2 2 2 2 10" xfId="1492"/>
    <cellStyle name="Ref 2 2 2 2 2 2 10 2" xfId="3578"/>
    <cellStyle name="Ref 2 2 2 2 2 2 11" xfId="1493"/>
    <cellStyle name="Ref 2 2 2 2 2 2 11 2" xfId="3579"/>
    <cellStyle name="Ref 2 2 2 2 2 2 12" xfId="1494"/>
    <cellStyle name="Ref 2 2 2 2 2 2 12 2" xfId="3580"/>
    <cellStyle name="Ref 2 2 2 2 2 2 13" xfId="3577"/>
    <cellStyle name="Ref 2 2 2 2 2 2 2" xfId="1495"/>
    <cellStyle name="Ref 2 2 2 2 2 2 2 2" xfId="3581"/>
    <cellStyle name="Ref 2 2 2 2 2 2 3" xfId="1496"/>
    <cellStyle name="Ref 2 2 2 2 2 2 3 2" xfId="3582"/>
    <cellStyle name="Ref 2 2 2 2 2 2 4" xfId="1497"/>
    <cellStyle name="Ref 2 2 2 2 2 2 4 2" xfId="3583"/>
    <cellStyle name="Ref 2 2 2 2 2 2 5" xfId="1498"/>
    <cellStyle name="Ref 2 2 2 2 2 2 5 2" xfId="3584"/>
    <cellStyle name="Ref 2 2 2 2 2 2 6" xfId="1499"/>
    <cellStyle name="Ref 2 2 2 2 2 2 6 2" xfId="3585"/>
    <cellStyle name="Ref 2 2 2 2 2 2 7" xfId="1500"/>
    <cellStyle name="Ref 2 2 2 2 2 2 7 2" xfId="3586"/>
    <cellStyle name="Ref 2 2 2 2 2 2 8" xfId="1501"/>
    <cellStyle name="Ref 2 2 2 2 2 2 8 2" xfId="3587"/>
    <cellStyle name="Ref 2 2 2 2 2 2 9" xfId="1502"/>
    <cellStyle name="Ref 2 2 2 2 2 2 9 2" xfId="3588"/>
    <cellStyle name="Ref 2 2 2 2 2 3" xfId="1503"/>
    <cellStyle name="Ref 2 2 2 2 2 3 2" xfId="3589"/>
    <cellStyle name="Ref 2 2 2 2 2 4" xfId="1504"/>
    <cellStyle name="Ref 2 2 2 2 2 4 2" xfId="3590"/>
    <cellStyle name="Ref 2 2 2 2 2 5" xfId="1505"/>
    <cellStyle name="Ref 2 2 2 2 2 5 2" xfId="3591"/>
    <cellStyle name="Ref 2 2 2 2 2 6" xfId="1506"/>
    <cellStyle name="Ref 2 2 2 2 2 6 2" xfId="3592"/>
    <cellStyle name="Ref 2 2 2 2 2 7" xfId="1507"/>
    <cellStyle name="Ref 2 2 2 2 2 7 2" xfId="3593"/>
    <cellStyle name="Ref 2 2 2 2 2 8" xfId="1508"/>
    <cellStyle name="Ref 2 2 2 2 2 8 2" xfId="3594"/>
    <cellStyle name="Ref 2 2 2 2 2 9" xfId="1509"/>
    <cellStyle name="Ref 2 2 2 2 2 9 2" xfId="3595"/>
    <cellStyle name="Ref 2 2 2 2 3" xfId="1510"/>
    <cellStyle name="Ref 2 2 2 2 3 2" xfId="3596"/>
    <cellStyle name="Ref 2 2 2 2 4" xfId="1511"/>
    <cellStyle name="Ref 2 2 2 2 4 10" xfId="1512"/>
    <cellStyle name="Ref 2 2 2 2 4 10 2" xfId="3598"/>
    <cellStyle name="Ref 2 2 2 2 4 11" xfId="1513"/>
    <cellStyle name="Ref 2 2 2 2 4 11 2" xfId="3599"/>
    <cellStyle name="Ref 2 2 2 2 4 12" xfId="1514"/>
    <cellStyle name="Ref 2 2 2 2 4 12 2" xfId="3600"/>
    <cellStyle name="Ref 2 2 2 2 4 13" xfId="3597"/>
    <cellStyle name="Ref 2 2 2 2 4 2" xfId="1515"/>
    <cellStyle name="Ref 2 2 2 2 4 2 2" xfId="3601"/>
    <cellStyle name="Ref 2 2 2 2 4 3" xfId="1516"/>
    <cellStyle name="Ref 2 2 2 2 4 3 2" xfId="3602"/>
    <cellStyle name="Ref 2 2 2 2 4 4" xfId="1517"/>
    <cellStyle name="Ref 2 2 2 2 4 4 2" xfId="3603"/>
    <cellStyle name="Ref 2 2 2 2 4 5" xfId="1518"/>
    <cellStyle name="Ref 2 2 2 2 4 5 2" xfId="3604"/>
    <cellStyle name="Ref 2 2 2 2 4 6" xfId="1519"/>
    <cellStyle name="Ref 2 2 2 2 4 6 2" xfId="3605"/>
    <cellStyle name="Ref 2 2 2 2 4 7" xfId="1520"/>
    <cellStyle name="Ref 2 2 2 2 4 7 2" xfId="3606"/>
    <cellStyle name="Ref 2 2 2 2 4 8" xfId="1521"/>
    <cellStyle name="Ref 2 2 2 2 4 8 2" xfId="3607"/>
    <cellStyle name="Ref 2 2 2 2 4 9" xfId="1522"/>
    <cellStyle name="Ref 2 2 2 2 4 9 2" xfId="3608"/>
    <cellStyle name="Ref 2 2 2 2 5" xfId="1523"/>
    <cellStyle name="Ref 2 2 2 2 5 2" xfId="3609"/>
    <cellStyle name="Ref 2 2 2 2 6" xfId="1524"/>
    <cellStyle name="Ref 2 2 2 2 6 2" xfId="3610"/>
    <cellStyle name="Ref 2 2 2 2 7" xfId="1525"/>
    <cellStyle name="Ref 2 2 2 2 7 2" xfId="3611"/>
    <cellStyle name="Ref 2 2 2 2 8" xfId="1526"/>
    <cellStyle name="Ref 2 2 2 2 8 2" xfId="3612"/>
    <cellStyle name="Ref 2 2 2 2 9" xfId="1527"/>
    <cellStyle name="Ref 2 2 2 2 9 2" xfId="3613"/>
    <cellStyle name="Ref 2 2 2 3" xfId="1528"/>
    <cellStyle name="Ref 2 2 2 3 10" xfId="1529"/>
    <cellStyle name="Ref 2 2 2 3 10 2" xfId="3615"/>
    <cellStyle name="Ref 2 2 2 3 11" xfId="1530"/>
    <cellStyle name="Ref 2 2 2 3 11 2" xfId="3616"/>
    <cellStyle name="Ref 2 2 2 3 12" xfId="1531"/>
    <cellStyle name="Ref 2 2 2 3 12 2" xfId="3617"/>
    <cellStyle name="Ref 2 2 2 3 13" xfId="1532"/>
    <cellStyle name="Ref 2 2 2 3 13 2" xfId="3618"/>
    <cellStyle name="Ref 2 2 2 3 14" xfId="3614"/>
    <cellStyle name="Ref 2 2 2 3 2" xfId="1533"/>
    <cellStyle name="Ref 2 2 2 3 2 10" xfId="1534"/>
    <cellStyle name="Ref 2 2 2 3 2 10 2" xfId="3620"/>
    <cellStyle name="Ref 2 2 2 3 2 11" xfId="1535"/>
    <cellStyle name="Ref 2 2 2 3 2 11 2" xfId="3621"/>
    <cellStyle name="Ref 2 2 2 3 2 12" xfId="1536"/>
    <cellStyle name="Ref 2 2 2 3 2 12 2" xfId="3622"/>
    <cellStyle name="Ref 2 2 2 3 2 13" xfId="3619"/>
    <cellStyle name="Ref 2 2 2 3 2 2" xfId="1537"/>
    <cellStyle name="Ref 2 2 2 3 2 2 2" xfId="3623"/>
    <cellStyle name="Ref 2 2 2 3 2 3" xfId="1538"/>
    <cellStyle name="Ref 2 2 2 3 2 3 2" xfId="3624"/>
    <cellStyle name="Ref 2 2 2 3 2 4" xfId="1539"/>
    <cellStyle name="Ref 2 2 2 3 2 4 2" xfId="3625"/>
    <cellStyle name="Ref 2 2 2 3 2 5" xfId="1540"/>
    <cellStyle name="Ref 2 2 2 3 2 5 2" xfId="3626"/>
    <cellStyle name="Ref 2 2 2 3 2 6" xfId="1541"/>
    <cellStyle name="Ref 2 2 2 3 2 6 2" xfId="3627"/>
    <cellStyle name="Ref 2 2 2 3 2 7" xfId="1542"/>
    <cellStyle name="Ref 2 2 2 3 2 7 2" xfId="3628"/>
    <cellStyle name="Ref 2 2 2 3 2 8" xfId="1543"/>
    <cellStyle name="Ref 2 2 2 3 2 8 2" xfId="3629"/>
    <cellStyle name="Ref 2 2 2 3 2 9" xfId="1544"/>
    <cellStyle name="Ref 2 2 2 3 2 9 2" xfId="3630"/>
    <cellStyle name="Ref 2 2 2 3 3" xfId="1545"/>
    <cellStyle name="Ref 2 2 2 3 3 2" xfId="3631"/>
    <cellStyle name="Ref 2 2 2 3 4" xfId="1546"/>
    <cellStyle name="Ref 2 2 2 3 4 2" xfId="3632"/>
    <cellStyle name="Ref 2 2 2 3 5" xfId="1547"/>
    <cellStyle name="Ref 2 2 2 3 5 2" xfId="3633"/>
    <cellStyle name="Ref 2 2 2 3 6" xfId="1548"/>
    <cellStyle name="Ref 2 2 2 3 6 2" xfId="3634"/>
    <cellStyle name="Ref 2 2 2 3 7" xfId="1549"/>
    <cellStyle name="Ref 2 2 2 3 7 2" xfId="3635"/>
    <cellStyle name="Ref 2 2 2 3 8" xfId="1550"/>
    <cellStyle name="Ref 2 2 2 3 8 2" xfId="3636"/>
    <cellStyle name="Ref 2 2 2 3 9" xfId="1551"/>
    <cellStyle name="Ref 2 2 2 3 9 2" xfId="3637"/>
    <cellStyle name="Ref 2 2 2 4" xfId="1552"/>
    <cellStyle name="Ref 2 2 2 4 10" xfId="1553"/>
    <cellStyle name="Ref 2 2 2 4 10 2" xfId="3639"/>
    <cellStyle name="Ref 2 2 2 4 11" xfId="1554"/>
    <cellStyle name="Ref 2 2 2 4 11 2" xfId="3640"/>
    <cellStyle name="Ref 2 2 2 4 12" xfId="1555"/>
    <cellStyle name="Ref 2 2 2 4 12 2" xfId="3641"/>
    <cellStyle name="Ref 2 2 2 4 13" xfId="3638"/>
    <cellStyle name="Ref 2 2 2 4 2" xfId="1556"/>
    <cellStyle name="Ref 2 2 2 4 2 2" xfId="3642"/>
    <cellStyle name="Ref 2 2 2 4 3" xfId="1557"/>
    <cellStyle name="Ref 2 2 2 4 3 2" xfId="3643"/>
    <cellStyle name="Ref 2 2 2 4 4" xfId="1558"/>
    <cellStyle name="Ref 2 2 2 4 4 2" xfId="3644"/>
    <cellStyle name="Ref 2 2 2 4 5" xfId="1559"/>
    <cellStyle name="Ref 2 2 2 4 5 2" xfId="3645"/>
    <cellStyle name="Ref 2 2 2 4 6" xfId="1560"/>
    <cellStyle name="Ref 2 2 2 4 6 2" xfId="3646"/>
    <cellStyle name="Ref 2 2 2 4 7" xfId="1561"/>
    <cellStyle name="Ref 2 2 2 4 7 2" xfId="3647"/>
    <cellStyle name="Ref 2 2 2 4 8" xfId="1562"/>
    <cellStyle name="Ref 2 2 2 4 8 2" xfId="3648"/>
    <cellStyle name="Ref 2 2 2 4 9" xfId="1563"/>
    <cellStyle name="Ref 2 2 2 4 9 2" xfId="3649"/>
    <cellStyle name="Ref 2 2 2 5" xfId="1564"/>
    <cellStyle name="Ref 2 2 2 5 2" xfId="3650"/>
    <cellStyle name="Ref 2 2 2 6" xfId="1565"/>
    <cellStyle name="Ref 2 2 2 6 2" xfId="3651"/>
    <cellStyle name="Ref 2 2 2 7" xfId="1566"/>
    <cellStyle name="Ref 2 2 2 7 2" xfId="3652"/>
    <cellStyle name="Ref 2 2 2 8" xfId="1567"/>
    <cellStyle name="Ref 2 2 2 8 2" xfId="3653"/>
    <cellStyle name="Ref 2 2 2 9" xfId="1568"/>
    <cellStyle name="Ref 2 2 2 9 2" xfId="3654"/>
    <cellStyle name="Ref 2 2 3" xfId="1569"/>
    <cellStyle name="Ref 2 2 3 10" xfId="1570"/>
    <cellStyle name="Ref 2 2 3 10 2" xfId="3656"/>
    <cellStyle name="Ref 2 2 3 11" xfId="1571"/>
    <cellStyle name="Ref 2 2 3 11 2" xfId="3657"/>
    <cellStyle name="Ref 2 2 3 12" xfId="1572"/>
    <cellStyle name="Ref 2 2 3 12 2" xfId="3658"/>
    <cellStyle name="Ref 2 2 3 13" xfId="1573"/>
    <cellStyle name="Ref 2 2 3 13 2" xfId="3659"/>
    <cellStyle name="Ref 2 2 3 14" xfId="3655"/>
    <cellStyle name="Ref 2 2 3 2" xfId="1574"/>
    <cellStyle name="Ref 2 2 3 2 10" xfId="1575"/>
    <cellStyle name="Ref 2 2 3 2 10 2" xfId="3661"/>
    <cellStyle name="Ref 2 2 3 2 11" xfId="1576"/>
    <cellStyle name="Ref 2 2 3 2 11 2" xfId="3662"/>
    <cellStyle name="Ref 2 2 3 2 12" xfId="1577"/>
    <cellStyle name="Ref 2 2 3 2 12 2" xfId="3663"/>
    <cellStyle name="Ref 2 2 3 2 13" xfId="3660"/>
    <cellStyle name="Ref 2 2 3 2 2" xfId="1578"/>
    <cellStyle name="Ref 2 2 3 2 2 2" xfId="3664"/>
    <cellStyle name="Ref 2 2 3 2 3" xfId="1579"/>
    <cellStyle name="Ref 2 2 3 2 3 2" xfId="3665"/>
    <cellStyle name="Ref 2 2 3 2 4" xfId="1580"/>
    <cellStyle name="Ref 2 2 3 2 4 2" xfId="3666"/>
    <cellStyle name="Ref 2 2 3 2 5" xfId="1581"/>
    <cellStyle name="Ref 2 2 3 2 5 2" xfId="3667"/>
    <cellStyle name="Ref 2 2 3 2 6" xfId="1582"/>
    <cellStyle name="Ref 2 2 3 2 6 2" xfId="3668"/>
    <cellStyle name="Ref 2 2 3 2 7" xfId="1583"/>
    <cellStyle name="Ref 2 2 3 2 7 2" xfId="3669"/>
    <cellStyle name="Ref 2 2 3 2 8" xfId="1584"/>
    <cellStyle name="Ref 2 2 3 2 8 2" xfId="3670"/>
    <cellStyle name="Ref 2 2 3 2 9" xfId="1585"/>
    <cellStyle name="Ref 2 2 3 2 9 2" xfId="3671"/>
    <cellStyle name="Ref 2 2 3 3" xfId="1586"/>
    <cellStyle name="Ref 2 2 3 3 2" xfId="3672"/>
    <cellStyle name="Ref 2 2 3 4" xfId="1587"/>
    <cellStyle name="Ref 2 2 3 4 2" xfId="3673"/>
    <cellStyle name="Ref 2 2 3 5" xfId="1588"/>
    <cellStyle name="Ref 2 2 3 5 2" xfId="3674"/>
    <cellStyle name="Ref 2 2 3 6" xfId="1589"/>
    <cellStyle name="Ref 2 2 3 6 2" xfId="3675"/>
    <cellStyle name="Ref 2 2 3 7" xfId="1590"/>
    <cellStyle name="Ref 2 2 3 7 2" xfId="3676"/>
    <cellStyle name="Ref 2 2 3 8" xfId="1591"/>
    <cellStyle name="Ref 2 2 3 8 2" xfId="3677"/>
    <cellStyle name="Ref 2 2 3 9" xfId="1592"/>
    <cellStyle name="Ref 2 2 3 9 2" xfId="3678"/>
    <cellStyle name="Ref 2 2 4" xfId="1593"/>
    <cellStyle name="Ref 2 2 4 2" xfId="3679"/>
    <cellStyle name="Ref 2 2 5" xfId="1594"/>
    <cellStyle name="Ref 2 2 5 10" xfId="1595"/>
    <cellStyle name="Ref 2 2 5 10 2" xfId="3681"/>
    <cellStyle name="Ref 2 2 5 11" xfId="1596"/>
    <cellStyle name="Ref 2 2 5 11 2" xfId="3682"/>
    <cellStyle name="Ref 2 2 5 12" xfId="1597"/>
    <cellStyle name="Ref 2 2 5 12 2" xfId="3683"/>
    <cellStyle name="Ref 2 2 5 13" xfId="3680"/>
    <cellStyle name="Ref 2 2 5 2" xfId="1598"/>
    <cellStyle name="Ref 2 2 5 2 2" xfId="3684"/>
    <cellStyle name="Ref 2 2 5 3" xfId="1599"/>
    <cellStyle name="Ref 2 2 5 3 2" xfId="3685"/>
    <cellStyle name="Ref 2 2 5 4" xfId="1600"/>
    <cellStyle name="Ref 2 2 5 4 2" xfId="3686"/>
    <cellStyle name="Ref 2 2 5 5" xfId="1601"/>
    <cellStyle name="Ref 2 2 5 5 2" xfId="3687"/>
    <cellStyle name="Ref 2 2 5 6" xfId="1602"/>
    <cellStyle name="Ref 2 2 5 6 2" xfId="3688"/>
    <cellStyle name="Ref 2 2 5 7" xfId="1603"/>
    <cellStyle name="Ref 2 2 5 7 2" xfId="3689"/>
    <cellStyle name="Ref 2 2 5 8" xfId="1604"/>
    <cellStyle name="Ref 2 2 5 8 2" xfId="3690"/>
    <cellStyle name="Ref 2 2 5 9" xfId="1605"/>
    <cellStyle name="Ref 2 2 5 9 2" xfId="3691"/>
    <cellStyle name="Ref 2 2 6" xfId="1606"/>
    <cellStyle name="Ref 2 2 6 2" xfId="3692"/>
    <cellStyle name="Ref 2 2 7" xfId="1607"/>
    <cellStyle name="Ref 2 2 7 2" xfId="3693"/>
    <cellStyle name="Ref 2 2 8" xfId="1608"/>
    <cellStyle name="Ref 2 2 8 2" xfId="3694"/>
    <cellStyle name="Ref 2 2 9" xfId="1609"/>
    <cellStyle name="Ref 2 2 9 2" xfId="3695"/>
    <cellStyle name="Ref 2 3" xfId="1610"/>
    <cellStyle name="Ref 2 3 10" xfId="1611"/>
    <cellStyle name="Ref 2 3 10 2" xfId="3697"/>
    <cellStyle name="Ref 2 3 11" xfId="1612"/>
    <cellStyle name="Ref 2 3 11 2" xfId="3698"/>
    <cellStyle name="Ref 2 3 12" xfId="1613"/>
    <cellStyle name="Ref 2 3 12 2" xfId="3699"/>
    <cellStyle name="Ref 2 3 13" xfId="1614"/>
    <cellStyle name="Ref 2 3 13 2" xfId="3700"/>
    <cellStyle name="Ref 2 3 14" xfId="1615"/>
    <cellStyle name="Ref 2 3 14 2" xfId="3701"/>
    <cellStyle name="Ref 2 3 15" xfId="3696"/>
    <cellStyle name="Ref 2 3 2" xfId="1616"/>
    <cellStyle name="Ref 2 3 2 10" xfId="1617"/>
    <cellStyle name="Ref 2 3 2 10 2" xfId="3703"/>
    <cellStyle name="Ref 2 3 2 11" xfId="1618"/>
    <cellStyle name="Ref 2 3 2 11 2" xfId="3704"/>
    <cellStyle name="Ref 2 3 2 12" xfId="1619"/>
    <cellStyle name="Ref 2 3 2 12 2" xfId="3705"/>
    <cellStyle name="Ref 2 3 2 13" xfId="1620"/>
    <cellStyle name="Ref 2 3 2 13 2" xfId="3706"/>
    <cellStyle name="Ref 2 3 2 14" xfId="3702"/>
    <cellStyle name="Ref 2 3 2 2" xfId="1621"/>
    <cellStyle name="Ref 2 3 2 2 10" xfId="1622"/>
    <cellStyle name="Ref 2 3 2 2 10 2" xfId="3708"/>
    <cellStyle name="Ref 2 3 2 2 11" xfId="1623"/>
    <cellStyle name="Ref 2 3 2 2 11 2" xfId="3709"/>
    <cellStyle name="Ref 2 3 2 2 12" xfId="1624"/>
    <cellStyle name="Ref 2 3 2 2 12 2" xfId="3710"/>
    <cellStyle name="Ref 2 3 2 2 13" xfId="3707"/>
    <cellStyle name="Ref 2 3 2 2 2" xfId="1625"/>
    <cellStyle name="Ref 2 3 2 2 2 2" xfId="3711"/>
    <cellStyle name="Ref 2 3 2 2 3" xfId="1626"/>
    <cellStyle name="Ref 2 3 2 2 3 2" xfId="3712"/>
    <cellStyle name="Ref 2 3 2 2 4" xfId="1627"/>
    <cellStyle name="Ref 2 3 2 2 4 2" xfId="3713"/>
    <cellStyle name="Ref 2 3 2 2 5" xfId="1628"/>
    <cellStyle name="Ref 2 3 2 2 5 2" xfId="3714"/>
    <cellStyle name="Ref 2 3 2 2 6" xfId="1629"/>
    <cellStyle name="Ref 2 3 2 2 6 2" xfId="3715"/>
    <cellStyle name="Ref 2 3 2 2 7" xfId="1630"/>
    <cellStyle name="Ref 2 3 2 2 7 2" xfId="3716"/>
    <cellStyle name="Ref 2 3 2 2 8" xfId="1631"/>
    <cellStyle name="Ref 2 3 2 2 8 2" xfId="3717"/>
    <cellStyle name="Ref 2 3 2 2 9" xfId="1632"/>
    <cellStyle name="Ref 2 3 2 2 9 2" xfId="3718"/>
    <cellStyle name="Ref 2 3 2 3" xfId="1633"/>
    <cellStyle name="Ref 2 3 2 3 2" xfId="3719"/>
    <cellStyle name="Ref 2 3 2 4" xfId="1634"/>
    <cellStyle name="Ref 2 3 2 4 2" xfId="3720"/>
    <cellStyle name="Ref 2 3 2 5" xfId="1635"/>
    <cellStyle name="Ref 2 3 2 5 2" xfId="3721"/>
    <cellStyle name="Ref 2 3 2 6" xfId="1636"/>
    <cellStyle name="Ref 2 3 2 6 2" xfId="3722"/>
    <cellStyle name="Ref 2 3 2 7" xfId="1637"/>
    <cellStyle name="Ref 2 3 2 7 2" xfId="3723"/>
    <cellStyle name="Ref 2 3 2 8" xfId="1638"/>
    <cellStyle name="Ref 2 3 2 8 2" xfId="3724"/>
    <cellStyle name="Ref 2 3 2 9" xfId="1639"/>
    <cellStyle name="Ref 2 3 2 9 2" xfId="3725"/>
    <cellStyle name="Ref 2 3 3" xfId="1640"/>
    <cellStyle name="Ref 2 3 3 2" xfId="3726"/>
    <cellStyle name="Ref 2 3 4" xfId="1641"/>
    <cellStyle name="Ref 2 3 4 10" xfId="1642"/>
    <cellStyle name="Ref 2 3 4 10 2" xfId="3728"/>
    <cellStyle name="Ref 2 3 4 11" xfId="1643"/>
    <cellStyle name="Ref 2 3 4 11 2" xfId="3729"/>
    <cellStyle name="Ref 2 3 4 12" xfId="1644"/>
    <cellStyle name="Ref 2 3 4 12 2" xfId="3730"/>
    <cellStyle name="Ref 2 3 4 13" xfId="3727"/>
    <cellStyle name="Ref 2 3 4 2" xfId="1645"/>
    <cellStyle name="Ref 2 3 4 2 2" xfId="3731"/>
    <cellStyle name="Ref 2 3 4 3" xfId="1646"/>
    <cellStyle name="Ref 2 3 4 3 2" xfId="3732"/>
    <cellStyle name="Ref 2 3 4 4" xfId="1647"/>
    <cellStyle name="Ref 2 3 4 4 2" xfId="3733"/>
    <cellStyle name="Ref 2 3 4 5" xfId="1648"/>
    <cellStyle name="Ref 2 3 4 5 2" xfId="3734"/>
    <cellStyle name="Ref 2 3 4 6" xfId="1649"/>
    <cellStyle name="Ref 2 3 4 6 2" xfId="3735"/>
    <cellStyle name="Ref 2 3 4 7" xfId="1650"/>
    <cellStyle name="Ref 2 3 4 7 2" xfId="3736"/>
    <cellStyle name="Ref 2 3 4 8" xfId="1651"/>
    <cellStyle name="Ref 2 3 4 8 2" xfId="3737"/>
    <cellStyle name="Ref 2 3 4 9" xfId="1652"/>
    <cellStyle name="Ref 2 3 4 9 2" xfId="3738"/>
    <cellStyle name="Ref 2 3 5" xfId="1653"/>
    <cellStyle name="Ref 2 3 5 2" xfId="3739"/>
    <cellStyle name="Ref 2 3 6" xfId="1654"/>
    <cellStyle name="Ref 2 3 6 2" xfId="3740"/>
    <cellStyle name="Ref 2 3 7" xfId="1655"/>
    <cellStyle name="Ref 2 3 7 2" xfId="3741"/>
    <cellStyle name="Ref 2 3 8" xfId="1656"/>
    <cellStyle name="Ref 2 3 8 2" xfId="3742"/>
    <cellStyle name="Ref 2 3 9" xfId="1657"/>
    <cellStyle name="Ref 2 3 9 2" xfId="3743"/>
    <cellStyle name="Ref 2 4" xfId="1658"/>
    <cellStyle name="Ref 2 4 10" xfId="1659"/>
    <cellStyle name="Ref 2 4 10 2" xfId="3745"/>
    <cellStyle name="Ref 2 4 11" xfId="1660"/>
    <cellStyle name="Ref 2 4 11 2" xfId="3746"/>
    <cellStyle name="Ref 2 4 12" xfId="1661"/>
    <cellStyle name="Ref 2 4 12 2" xfId="3747"/>
    <cellStyle name="Ref 2 4 13" xfId="1662"/>
    <cellStyle name="Ref 2 4 13 2" xfId="3748"/>
    <cellStyle name="Ref 2 4 14" xfId="3744"/>
    <cellStyle name="Ref 2 4 2" xfId="1663"/>
    <cellStyle name="Ref 2 4 2 10" xfId="1664"/>
    <cellStyle name="Ref 2 4 2 10 2" xfId="3750"/>
    <cellStyle name="Ref 2 4 2 11" xfId="1665"/>
    <cellStyle name="Ref 2 4 2 11 2" xfId="3751"/>
    <cellStyle name="Ref 2 4 2 12" xfId="1666"/>
    <cellStyle name="Ref 2 4 2 12 2" xfId="3752"/>
    <cellStyle name="Ref 2 4 2 13" xfId="3749"/>
    <cellStyle name="Ref 2 4 2 2" xfId="1667"/>
    <cellStyle name="Ref 2 4 2 2 2" xfId="3753"/>
    <cellStyle name="Ref 2 4 2 3" xfId="1668"/>
    <cellStyle name="Ref 2 4 2 3 2" xfId="3754"/>
    <cellStyle name="Ref 2 4 2 4" xfId="1669"/>
    <cellStyle name="Ref 2 4 2 4 2" xfId="3755"/>
    <cellStyle name="Ref 2 4 2 5" xfId="1670"/>
    <cellStyle name="Ref 2 4 2 5 2" xfId="3756"/>
    <cellStyle name="Ref 2 4 2 6" xfId="1671"/>
    <cellStyle name="Ref 2 4 2 6 2" xfId="3757"/>
    <cellStyle name="Ref 2 4 2 7" xfId="1672"/>
    <cellStyle name="Ref 2 4 2 7 2" xfId="3758"/>
    <cellStyle name="Ref 2 4 2 8" xfId="1673"/>
    <cellStyle name="Ref 2 4 2 8 2" xfId="3759"/>
    <cellStyle name="Ref 2 4 2 9" xfId="1674"/>
    <cellStyle name="Ref 2 4 2 9 2" xfId="3760"/>
    <cellStyle name="Ref 2 4 3" xfId="1675"/>
    <cellStyle name="Ref 2 4 3 2" xfId="3761"/>
    <cellStyle name="Ref 2 4 4" xfId="1676"/>
    <cellStyle name="Ref 2 4 4 2" xfId="3762"/>
    <cellStyle name="Ref 2 4 5" xfId="1677"/>
    <cellStyle name="Ref 2 4 5 2" xfId="3763"/>
    <cellStyle name="Ref 2 4 6" xfId="1678"/>
    <cellStyle name="Ref 2 4 6 2" xfId="3764"/>
    <cellStyle name="Ref 2 4 7" xfId="1679"/>
    <cellStyle name="Ref 2 4 7 2" xfId="3765"/>
    <cellStyle name="Ref 2 4 8" xfId="1680"/>
    <cellStyle name="Ref 2 4 8 2" xfId="3766"/>
    <cellStyle name="Ref 2 4 9" xfId="1681"/>
    <cellStyle name="Ref 2 4 9 2" xfId="3767"/>
    <cellStyle name="Ref 2 5" xfId="1682"/>
    <cellStyle name="Ref 2 5 10" xfId="1683"/>
    <cellStyle name="Ref 2 5 10 2" xfId="3769"/>
    <cellStyle name="Ref 2 5 11" xfId="1684"/>
    <cellStyle name="Ref 2 5 11 2" xfId="3770"/>
    <cellStyle name="Ref 2 5 12" xfId="1685"/>
    <cellStyle name="Ref 2 5 12 2" xfId="3771"/>
    <cellStyle name="Ref 2 5 13" xfId="3768"/>
    <cellStyle name="Ref 2 5 2" xfId="1686"/>
    <cellStyle name="Ref 2 5 2 2" xfId="3772"/>
    <cellStyle name="Ref 2 5 3" xfId="1687"/>
    <cellStyle name="Ref 2 5 3 2" xfId="3773"/>
    <cellStyle name="Ref 2 5 4" xfId="1688"/>
    <cellStyle name="Ref 2 5 4 2" xfId="3774"/>
    <cellStyle name="Ref 2 5 5" xfId="1689"/>
    <cellStyle name="Ref 2 5 5 2" xfId="3775"/>
    <cellStyle name="Ref 2 5 6" xfId="1690"/>
    <cellStyle name="Ref 2 5 6 2" xfId="3776"/>
    <cellStyle name="Ref 2 5 7" xfId="1691"/>
    <cellStyle name="Ref 2 5 7 2" xfId="3777"/>
    <cellStyle name="Ref 2 5 8" xfId="1692"/>
    <cellStyle name="Ref 2 5 8 2" xfId="3778"/>
    <cellStyle name="Ref 2 5 9" xfId="1693"/>
    <cellStyle name="Ref 2 5 9 2" xfId="3779"/>
    <cellStyle name="Ref 2 6" xfId="1694"/>
    <cellStyle name="Ref 2 6 2" xfId="3780"/>
    <cellStyle name="Ref 2 7" xfId="1695"/>
    <cellStyle name="Ref 2 7 2" xfId="3781"/>
    <cellStyle name="Ref 2 8" xfId="1696"/>
    <cellStyle name="Ref 2 8 2" xfId="3782"/>
    <cellStyle name="Ref 2 9" xfId="1697"/>
    <cellStyle name="Ref 2 9 2" xfId="3783"/>
    <cellStyle name="Ref 20" xfId="1698"/>
    <cellStyle name="Ref 20 2" xfId="3784"/>
    <cellStyle name="Ref 21" xfId="2300"/>
    <cellStyle name="Ref 3" xfId="1699"/>
    <cellStyle name="Ref 3 2" xfId="2302"/>
    <cellStyle name="Ref 4" xfId="1700"/>
    <cellStyle name="Ref 4 2" xfId="2303"/>
    <cellStyle name="Ref 5" xfId="1701"/>
    <cellStyle name="Ref 5 2" xfId="2304"/>
    <cellStyle name="Ref 6" xfId="1702"/>
    <cellStyle name="Ref 6 2" xfId="2305"/>
    <cellStyle name="Ref 7" xfId="1703"/>
    <cellStyle name="Ref 7 10" xfId="1704"/>
    <cellStyle name="Ref 7 10 2" xfId="3786"/>
    <cellStyle name="Ref 7 11" xfId="1705"/>
    <cellStyle name="Ref 7 11 2" xfId="3787"/>
    <cellStyle name="Ref 7 12" xfId="1706"/>
    <cellStyle name="Ref 7 12 2" xfId="3788"/>
    <cellStyle name="Ref 7 13" xfId="1707"/>
    <cellStyle name="Ref 7 13 2" xfId="3789"/>
    <cellStyle name="Ref 7 14" xfId="1708"/>
    <cellStyle name="Ref 7 14 2" xfId="3790"/>
    <cellStyle name="Ref 7 15" xfId="3785"/>
    <cellStyle name="Ref 7 2" xfId="1709"/>
    <cellStyle name="Ref 7 2 10" xfId="1710"/>
    <cellStyle name="Ref 7 2 10 2" xfId="3792"/>
    <cellStyle name="Ref 7 2 11" xfId="1711"/>
    <cellStyle name="Ref 7 2 11 2" xfId="3793"/>
    <cellStyle name="Ref 7 2 12" xfId="1712"/>
    <cellStyle name="Ref 7 2 12 2" xfId="3794"/>
    <cellStyle name="Ref 7 2 13" xfId="1713"/>
    <cellStyle name="Ref 7 2 13 2" xfId="3795"/>
    <cellStyle name="Ref 7 2 14" xfId="1714"/>
    <cellStyle name="Ref 7 2 14 2" xfId="3796"/>
    <cellStyle name="Ref 7 2 15" xfId="3791"/>
    <cellStyle name="Ref 7 2 2" xfId="1715"/>
    <cellStyle name="Ref 7 2 2 10" xfId="1716"/>
    <cellStyle name="Ref 7 2 2 10 2" xfId="3798"/>
    <cellStyle name="Ref 7 2 2 11" xfId="1717"/>
    <cellStyle name="Ref 7 2 2 11 2" xfId="3799"/>
    <cellStyle name="Ref 7 2 2 12" xfId="1718"/>
    <cellStyle name="Ref 7 2 2 12 2" xfId="3800"/>
    <cellStyle name="Ref 7 2 2 13" xfId="1719"/>
    <cellStyle name="Ref 7 2 2 13 2" xfId="3801"/>
    <cellStyle name="Ref 7 2 2 14" xfId="3797"/>
    <cellStyle name="Ref 7 2 2 2" xfId="1720"/>
    <cellStyle name="Ref 7 2 2 2 10" xfId="1721"/>
    <cellStyle name="Ref 7 2 2 2 10 2" xfId="3803"/>
    <cellStyle name="Ref 7 2 2 2 11" xfId="1722"/>
    <cellStyle name="Ref 7 2 2 2 11 2" xfId="3804"/>
    <cellStyle name="Ref 7 2 2 2 12" xfId="1723"/>
    <cellStyle name="Ref 7 2 2 2 12 2" xfId="3805"/>
    <cellStyle name="Ref 7 2 2 2 13" xfId="3802"/>
    <cellStyle name="Ref 7 2 2 2 2" xfId="1724"/>
    <cellStyle name="Ref 7 2 2 2 2 2" xfId="3806"/>
    <cellStyle name="Ref 7 2 2 2 3" xfId="1725"/>
    <cellStyle name="Ref 7 2 2 2 3 2" xfId="3807"/>
    <cellStyle name="Ref 7 2 2 2 4" xfId="1726"/>
    <cellStyle name="Ref 7 2 2 2 4 2" xfId="3808"/>
    <cellStyle name="Ref 7 2 2 2 5" xfId="1727"/>
    <cellStyle name="Ref 7 2 2 2 5 2" xfId="3809"/>
    <cellStyle name="Ref 7 2 2 2 6" xfId="1728"/>
    <cellStyle name="Ref 7 2 2 2 6 2" xfId="3810"/>
    <cellStyle name="Ref 7 2 2 2 7" xfId="1729"/>
    <cellStyle name="Ref 7 2 2 2 7 2" xfId="3811"/>
    <cellStyle name="Ref 7 2 2 2 8" xfId="1730"/>
    <cellStyle name="Ref 7 2 2 2 8 2" xfId="3812"/>
    <cellStyle name="Ref 7 2 2 2 9" xfId="1731"/>
    <cellStyle name="Ref 7 2 2 2 9 2" xfId="3813"/>
    <cellStyle name="Ref 7 2 2 3" xfId="1732"/>
    <cellStyle name="Ref 7 2 2 3 2" xfId="3814"/>
    <cellStyle name="Ref 7 2 2 4" xfId="1733"/>
    <cellStyle name="Ref 7 2 2 4 2" xfId="3815"/>
    <cellStyle name="Ref 7 2 2 5" xfId="1734"/>
    <cellStyle name="Ref 7 2 2 5 2" xfId="3816"/>
    <cellStyle name="Ref 7 2 2 6" xfId="1735"/>
    <cellStyle name="Ref 7 2 2 6 2" xfId="3817"/>
    <cellStyle name="Ref 7 2 2 7" xfId="1736"/>
    <cellStyle name="Ref 7 2 2 7 2" xfId="3818"/>
    <cellStyle name="Ref 7 2 2 8" xfId="1737"/>
    <cellStyle name="Ref 7 2 2 8 2" xfId="3819"/>
    <cellStyle name="Ref 7 2 2 9" xfId="1738"/>
    <cellStyle name="Ref 7 2 2 9 2" xfId="3820"/>
    <cellStyle name="Ref 7 2 3" xfId="1739"/>
    <cellStyle name="Ref 7 2 3 2" xfId="3821"/>
    <cellStyle name="Ref 7 2 4" xfId="1740"/>
    <cellStyle name="Ref 7 2 4 10" xfId="1741"/>
    <cellStyle name="Ref 7 2 4 10 2" xfId="3823"/>
    <cellStyle name="Ref 7 2 4 11" xfId="1742"/>
    <cellStyle name="Ref 7 2 4 11 2" xfId="3824"/>
    <cellStyle name="Ref 7 2 4 12" xfId="1743"/>
    <cellStyle name="Ref 7 2 4 12 2" xfId="3825"/>
    <cellStyle name="Ref 7 2 4 13" xfId="3822"/>
    <cellStyle name="Ref 7 2 4 2" xfId="1744"/>
    <cellStyle name="Ref 7 2 4 2 2" xfId="3826"/>
    <cellStyle name="Ref 7 2 4 3" xfId="1745"/>
    <cellStyle name="Ref 7 2 4 3 2" xfId="3827"/>
    <cellStyle name="Ref 7 2 4 4" xfId="1746"/>
    <cellStyle name="Ref 7 2 4 4 2" xfId="3828"/>
    <cellStyle name="Ref 7 2 4 5" xfId="1747"/>
    <cellStyle name="Ref 7 2 4 5 2" xfId="3829"/>
    <cellStyle name="Ref 7 2 4 6" xfId="1748"/>
    <cellStyle name="Ref 7 2 4 6 2" xfId="3830"/>
    <cellStyle name="Ref 7 2 4 7" xfId="1749"/>
    <cellStyle name="Ref 7 2 4 7 2" xfId="3831"/>
    <cellStyle name="Ref 7 2 4 8" xfId="1750"/>
    <cellStyle name="Ref 7 2 4 8 2" xfId="3832"/>
    <cellStyle name="Ref 7 2 4 9" xfId="1751"/>
    <cellStyle name="Ref 7 2 4 9 2" xfId="3833"/>
    <cellStyle name="Ref 7 2 5" xfId="1752"/>
    <cellStyle name="Ref 7 2 5 2" xfId="3834"/>
    <cellStyle name="Ref 7 2 6" xfId="1753"/>
    <cellStyle name="Ref 7 2 6 2" xfId="3835"/>
    <cellStyle name="Ref 7 2 7" xfId="1754"/>
    <cellStyle name="Ref 7 2 7 2" xfId="3836"/>
    <cellStyle name="Ref 7 2 8" xfId="1755"/>
    <cellStyle name="Ref 7 2 8 2" xfId="3837"/>
    <cellStyle name="Ref 7 2 9" xfId="1756"/>
    <cellStyle name="Ref 7 2 9 2" xfId="3838"/>
    <cellStyle name="Ref 7 3" xfId="1757"/>
    <cellStyle name="Ref 7 3 10" xfId="1758"/>
    <cellStyle name="Ref 7 3 10 2" xfId="3840"/>
    <cellStyle name="Ref 7 3 11" xfId="1759"/>
    <cellStyle name="Ref 7 3 11 2" xfId="3841"/>
    <cellStyle name="Ref 7 3 12" xfId="1760"/>
    <cellStyle name="Ref 7 3 12 2" xfId="3842"/>
    <cellStyle name="Ref 7 3 13" xfId="1761"/>
    <cellStyle name="Ref 7 3 13 2" xfId="3843"/>
    <cellStyle name="Ref 7 3 14" xfId="3839"/>
    <cellStyle name="Ref 7 3 2" xfId="1762"/>
    <cellStyle name="Ref 7 3 2 10" xfId="1763"/>
    <cellStyle name="Ref 7 3 2 10 2" xfId="3845"/>
    <cellStyle name="Ref 7 3 2 11" xfId="1764"/>
    <cellStyle name="Ref 7 3 2 11 2" xfId="3846"/>
    <cellStyle name="Ref 7 3 2 12" xfId="1765"/>
    <cellStyle name="Ref 7 3 2 12 2" xfId="3847"/>
    <cellStyle name="Ref 7 3 2 13" xfId="3844"/>
    <cellStyle name="Ref 7 3 2 2" xfId="1766"/>
    <cellStyle name="Ref 7 3 2 2 2" xfId="3848"/>
    <cellStyle name="Ref 7 3 2 3" xfId="1767"/>
    <cellStyle name="Ref 7 3 2 3 2" xfId="3849"/>
    <cellStyle name="Ref 7 3 2 4" xfId="1768"/>
    <cellStyle name="Ref 7 3 2 4 2" xfId="3850"/>
    <cellStyle name="Ref 7 3 2 5" xfId="1769"/>
    <cellStyle name="Ref 7 3 2 5 2" xfId="3851"/>
    <cellStyle name="Ref 7 3 2 6" xfId="1770"/>
    <cellStyle name="Ref 7 3 2 6 2" xfId="3852"/>
    <cellStyle name="Ref 7 3 2 7" xfId="1771"/>
    <cellStyle name="Ref 7 3 2 7 2" xfId="3853"/>
    <cellStyle name="Ref 7 3 2 8" xfId="1772"/>
    <cellStyle name="Ref 7 3 2 8 2" xfId="3854"/>
    <cellStyle name="Ref 7 3 2 9" xfId="1773"/>
    <cellStyle name="Ref 7 3 2 9 2" xfId="3855"/>
    <cellStyle name="Ref 7 3 3" xfId="1774"/>
    <cellStyle name="Ref 7 3 3 2" xfId="3856"/>
    <cellStyle name="Ref 7 3 4" xfId="1775"/>
    <cellStyle name="Ref 7 3 4 2" xfId="3857"/>
    <cellStyle name="Ref 7 3 5" xfId="1776"/>
    <cellStyle name="Ref 7 3 5 2" xfId="3858"/>
    <cellStyle name="Ref 7 3 6" xfId="1777"/>
    <cellStyle name="Ref 7 3 6 2" xfId="3859"/>
    <cellStyle name="Ref 7 3 7" xfId="1778"/>
    <cellStyle name="Ref 7 3 7 2" xfId="3860"/>
    <cellStyle name="Ref 7 3 8" xfId="1779"/>
    <cellStyle name="Ref 7 3 8 2" xfId="3861"/>
    <cellStyle name="Ref 7 3 9" xfId="1780"/>
    <cellStyle name="Ref 7 3 9 2" xfId="3862"/>
    <cellStyle name="Ref 7 4" xfId="1781"/>
    <cellStyle name="Ref 7 4 10" xfId="1782"/>
    <cellStyle name="Ref 7 4 10 2" xfId="3864"/>
    <cellStyle name="Ref 7 4 11" xfId="1783"/>
    <cellStyle name="Ref 7 4 11 2" xfId="3865"/>
    <cellStyle name="Ref 7 4 12" xfId="1784"/>
    <cellStyle name="Ref 7 4 12 2" xfId="3866"/>
    <cellStyle name="Ref 7 4 13" xfId="3863"/>
    <cellStyle name="Ref 7 4 2" xfId="1785"/>
    <cellStyle name="Ref 7 4 2 2" xfId="3867"/>
    <cellStyle name="Ref 7 4 3" xfId="1786"/>
    <cellStyle name="Ref 7 4 3 2" xfId="3868"/>
    <cellStyle name="Ref 7 4 4" xfId="1787"/>
    <cellStyle name="Ref 7 4 4 2" xfId="3869"/>
    <cellStyle name="Ref 7 4 5" xfId="1788"/>
    <cellStyle name="Ref 7 4 5 2" xfId="3870"/>
    <cellStyle name="Ref 7 4 6" xfId="1789"/>
    <cellStyle name="Ref 7 4 6 2" xfId="3871"/>
    <cellStyle name="Ref 7 4 7" xfId="1790"/>
    <cellStyle name="Ref 7 4 7 2" xfId="3872"/>
    <cellStyle name="Ref 7 4 8" xfId="1791"/>
    <cellStyle name="Ref 7 4 8 2" xfId="3873"/>
    <cellStyle name="Ref 7 4 9" xfId="1792"/>
    <cellStyle name="Ref 7 4 9 2" xfId="3874"/>
    <cellStyle name="Ref 7 5" xfId="1793"/>
    <cellStyle name="Ref 7 5 2" xfId="3875"/>
    <cellStyle name="Ref 7 6" xfId="1794"/>
    <cellStyle name="Ref 7 6 2" xfId="3876"/>
    <cellStyle name="Ref 7 7" xfId="1795"/>
    <cellStyle name="Ref 7 7 2" xfId="3877"/>
    <cellStyle name="Ref 7 8" xfId="1796"/>
    <cellStyle name="Ref 7 8 2" xfId="3878"/>
    <cellStyle name="Ref 7 9" xfId="1797"/>
    <cellStyle name="Ref 7 9 2" xfId="3879"/>
    <cellStyle name="Ref 8" xfId="1798"/>
    <cellStyle name="Ref 8 10" xfId="1799"/>
    <cellStyle name="Ref 8 10 2" xfId="3881"/>
    <cellStyle name="Ref 8 11" xfId="1800"/>
    <cellStyle name="Ref 8 11 2" xfId="3882"/>
    <cellStyle name="Ref 8 12" xfId="1801"/>
    <cellStyle name="Ref 8 12 2" xfId="3883"/>
    <cellStyle name="Ref 8 13" xfId="1802"/>
    <cellStyle name="Ref 8 13 2" xfId="3884"/>
    <cellStyle name="Ref 8 14" xfId="3880"/>
    <cellStyle name="Ref 8 2" xfId="1803"/>
    <cellStyle name="Ref 8 2 10" xfId="1804"/>
    <cellStyle name="Ref 8 2 10 2" xfId="3886"/>
    <cellStyle name="Ref 8 2 11" xfId="1805"/>
    <cellStyle name="Ref 8 2 11 2" xfId="3887"/>
    <cellStyle name="Ref 8 2 12" xfId="1806"/>
    <cellStyle name="Ref 8 2 12 2" xfId="3888"/>
    <cellStyle name="Ref 8 2 13" xfId="3885"/>
    <cellStyle name="Ref 8 2 2" xfId="1807"/>
    <cellStyle name="Ref 8 2 2 2" xfId="3889"/>
    <cellStyle name="Ref 8 2 3" xfId="1808"/>
    <cellStyle name="Ref 8 2 3 2" xfId="3890"/>
    <cellStyle name="Ref 8 2 4" xfId="1809"/>
    <cellStyle name="Ref 8 2 4 2" xfId="3891"/>
    <cellStyle name="Ref 8 2 5" xfId="1810"/>
    <cellStyle name="Ref 8 2 5 2" xfId="3892"/>
    <cellStyle name="Ref 8 2 6" xfId="1811"/>
    <cellStyle name="Ref 8 2 6 2" xfId="3893"/>
    <cellStyle name="Ref 8 2 7" xfId="1812"/>
    <cellStyle name="Ref 8 2 7 2" xfId="3894"/>
    <cellStyle name="Ref 8 2 8" xfId="1813"/>
    <cellStyle name="Ref 8 2 8 2" xfId="3895"/>
    <cellStyle name="Ref 8 2 9" xfId="1814"/>
    <cellStyle name="Ref 8 2 9 2" xfId="3896"/>
    <cellStyle name="Ref 8 3" xfId="1815"/>
    <cellStyle name="Ref 8 3 2" xfId="3897"/>
    <cellStyle name="Ref 8 4" xfId="1816"/>
    <cellStyle name="Ref 8 4 2" xfId="3898"/>
    <cellStyle name="Ref 8 5" xfId="1817"/>
    <cellStyle name="Ref 8 5 2" xfId="3899"/>
    <cellStyle name="Ref 8 6" xfId="1818"/>
    <cellStyle name="Ref 8 6 2" xfId="3900"/>
    <cellStyle name="Ref 8 7" xfId="1819"/>
    <cellStyle name="Ref 8 7 2" xfId="3901"/>
    <cellStyle name="Ref 8 8" xfId="1820"/>
    <cellStyle name="Ref 8 8 2" xfId="3902"/>
    <cellStyle name="Ref 8 9" xfId="1821"/>
    <cellStyle name="Ref 8 9 2" xfId="3903"/>
    <cellStyle name="Ref 9" xfId="1822"/>
    <cellStyle name="Ref 9 2" xfId="3904"/>
    <cellStyle name="Ref_2008 Annual General 2v2" xfId="1823"/>
    <cellStyle name="Reference" xfId="180"/>
    <cellStyle name="Reference 10" xfId="1824"/>
    <cellStyle name="Reference 10 10" xfId="1825"/>
    <cellStyle name="Reference 10 10 2" xfId="3906"/>
    <cellStyle name="Reference 10 11" xfId="1826"/>
    <cellStyle name="Reference 10 11 2" xfId="3907"/>
    <cellStyle name="Reference 10 12" xfId="1827"/>
    <cellStyle name="Reference 10 12 2" xfId="3908"/>
    <cellStyle name="Reference 10 13" xfId="3905"/>
    <cellStyle name="Reference 10 2" xfId="1828"/>
    <cellStyle name="Reference 10 2 2" xfId="3909"/>
    <cellStyle name="Reference 10 3" xfId="1829"/>
    <cellStyle name="Reference 10 3 2" xfId="3910"/>
    <cellStyle name="Reference 10 4" xfId="1830"/>
    <cellStyle name="Reference 10 4 2" xfId="3911"/>
    <cellStyle name="Reference 10 5" xfId="1831"/>
    <cellStyle name="Reference 10 5 2" xfId="3912"/>
    <cellStyle name="Reference 10 6" xfId="1832"/>
    <cellStyle name="Reference 10 6 2" xfId="3913"/>
    <cellStyle name="Reference 10 7" xfId="1833"/>
    <cellStyle name="Reference 10 7 2" xfId="3914"/>
    <cellStyle name="Reference 10 8" xfId="1834"/>
    <cellStyle name="Reference 10 8 2" xfId="3915"/>
    <cellStyle name="Reference 10 9" xfId="1835"/>
    <cellStyle name="Reference 10 9 2" xfId="3916"/>
    <cellStyle name="Reference 11" xfId="1836"/>
    <cellStyle name="Reference 11 2" xfId="3917"/>
    <cellStyle name="Reference 12" xfId="1837"/>
    <cellStyle name="Reference 12 2" xfId="3918"/>
    <cellStyle name="Reference 13" xfId="1838"/>
    <cellStyle name="Reference 13 2" xfId="3919"/>
    <cellStyle name="Reference 14" xfId="1839"/>
    <cellStyle name="Reference 14 2" xfId="3920"/>
    <cellStyle name="Reference 15" xfId="1840"/>
    <cellStyle name="Reference 15 2" xfId="3921"/>
    <cellStyle name="Reference 16" xfId="1841"/>
    <cellStyle name="Reference 16 2" xfId="3922"/>
    <cellStyle name="Reference 17" xfId="1842"/>
    <cellStyle name="Reference 17 2" xfId="3923"/>
    <cellStyle name="Reference 18" xfId="1843"/>
    <cellStyle name="Reference 18 2" xfId="3924"/>
    <cellStyle name="Reference 19" xfId="1844"/>
    <cellStyle name="Reference 19 2" xfId="3925"/>
    <cellStyle name="Reference 2" xfId="181"/>
    <cellStyle name="Reference 2 10" xfId="1845"/>
    <cellStyle name="Reference 2 10 2" xfId="3926"/>
    <cellStyle name="Reference 2 11" xfId="1846"/>
    <cellStyle name="Reference 2 11 2" xfId="3927"/>
    <cellStyle name="Reference 2 12" xfId="1847"/>
    <cellStyle name="Reference 2 12 2" xfId="3928"/>
    <cellStyle name="Reference 2 13" xfId="1848"/>
    <cellStyle name="Reference 2 13 2" xfId="3929"/>
    <cellStyle name="Reference 2 14" xfId="1849"/>
    <cellStyle name="Reference 2 14 2" xfId="3930"/>
    <cellStyle name="Reference 2 15" xfId="1850"/>
    <cellStyle name="Reference 2 15 2" xfId="3931"/>
    <cellStyle name="Reference 2 16" xfId="2307"/>
    <cellStyle name="Reference 2 2" xfId="1851"/>
    <cellStyle name="Reference 2 2 10" xfId="1852"/>
    <cellStyle name="Reference 2 2 10 2" xfId="3932"/>
    <cellStyle name="Reference 2 2 11" xfId="1853"/>
    <cellStyle name="Reference 2 2 11 2" xfId="3933"/>
    <cellStyle name="Reference 2 2 12" xfId="1854"/>
    <cellStyle name="Reference 2 2 12 2" xfId="3934"/>
    <cellStyle name="Reference 2 2 13" xfId="1855"/>
    <cellStyle name="Reference 2 2 13 2" xfId="3935"/>
    <cellStyle name="Reference 2 2 14" xfId="1856"/>
    <cellStyle name="Reference 2 2 14 2" xfId="3936"/>
    <cellStyle name="Reference 2 2 15" xfId="1857"/>
    <cellStyle name="Reference 2 2 15 2" xfId="3937"/>
    <cellStyle name="Reference 2 2 16" xfId="2731"/>
    <cellStyle name="Reference 2 2 2" xfId="1858"/>
    <cellStyle name="Reference 2 2 2 10" xfId="1859"/>
    <cellStyle name="Reference 2 2 2 10 2" xfId="3939"/>
    <cellStyle name="Reference 2 2 2 11" xfId="1860"/>
    <cellStyle name="Reference 2 2 2 11 2" xfId="3940"/>
    <cellStyle name="Reference 2 2 2 12" xfId="1861"/>
    <cellStyle name="Reference 2 2 2 12 2" xfId="3941"/>
    <cellStyle name="Reference 2 2 2 13" xfId="1862"/>
    <cellStyle name="Reference 2 2 2 13 2" xfId="3942"/>
    <cellStyle name="Reference 2 2 2 14" xfId="1863"/>
    <cellStyle name="Reference 2 2 2 14 2" xfId="3943"/>
    <cellStyle name="Reference 2 2 2 15" xfId="3938"/>
    <cellStyle name="Reference 2 2 2 2" xfId="1864"/>
    <cellStyle name="Reference 2 2 2 2 10" xfId="1865"/>
    <cellStyle name="Reference 2 2 2 2 10 2" xfId="3945"/>
    <cellStyle name="Reference 2 2 2 2 11" xfId="1866"/>
    <cellStyle name="Reference 2 2 2 2 11 2" xfId="3946"/>
    <cellStyle name="Reference 2 2 2 2 12" xfId="1867"/>
    <cellStyle name="Reference 2 2 2 2 12 2" xfId="3947"/>
    <cellStyle name="Reference 2 2 2 2 13" xfId="1868"/>
    <cellStyle name="Reference 2 2 2 2 13 2" xfId="3948"/>
    <cellStyle name="Reference 2 2 2 2 14" xfId="1869"/>
    <cellStyle name="Reference 2 2 2 2 14 2" xfId="3949"/>
    <cellStyle name="Reference 2 2 2 2 15" xfId="3944"/>
    <cellStyle name="Reference 2 2 2 2 2" xfId="1870"/>
    <cellStyle name="Reference 2 2 2 2 2 10" xfId="1871"/>
    <cellStyle name="Reference 2 2 2 2 2 10 2" xfId="3951"/>
    <cellStyle name="Reference 2 2 2 2 2 11" xfId="1872"/>
    <cellStyle name="Reference 2 2 2 2 2 11 2" xfId="3952"/>
    <cellStyle name="Reference 2 2 2 2 2 12" xfId="1873"/>
    <cellStyle name="Reference 2 2 2 2 2 12 2" xfId="3953"/>
    <cellStyle name="Reference 2 2 2 2 2 13" xfId="1874"/>
    <cellStyle name="Reference 2 2 2 2 2 13 2" xfId="3954"/>
    <cellStyle name="Reference 2 2 2 2 2 14" xfId="3950"/>
    <cellStyle name="Reference 2 2 2 2 2 2" xfId="1875"/>
    <cellStyle name="Reference 2 2 2 2 2 2 10" xfId="1876"/>
    <cellStyle name="Reference 2 2 2 2 2 2 10 2" xfId="3956"/>
    <cellStyle name="Reference 2 2 2 2 2 2 11" xfId="1877"/>
    <cellStyle name="Reference 2 2 2 2 2 2 11 2" xfId="3957"/>
    <cellStyle name="Reference 2 2 2 2 2 2 12" xfId="1878"/>
    <cellStyle name="Reference 2 2 2 2 2 2 12 2" xfId="3958"/>
    <cellStyle name="Reference 2 2 2 2 2 2 13" xfId="3955"/>
    <cellStyle name="Reference 2 2 2 2 2 2 2" xfId="1879"/>
    <cellStyle name="Reference 2 2 2 2 2 2 2 2" xfId="3959"/>
    <cellStyle name="Reference 2 2 2 2 2 2 3" xfId="1880"/>
    <cellStyle name="Reference 2 2 2 2 2 2 3 2" xfId="3960"/>
    <cellStyle name="Reference 2 2 2 2 2 2 4" xfId="1881"/>
    <cellStyle name="Reference 2 2 2 2 2 2 4 2" xfId="3961"/>
    <cellStyle name="Reference 2 2 2 2 2 2 5" xfId="1882"/>
    <cellStyle name="Reference 2 2 2 2 2 2 5 2" xfId="3962"/>
    <cellStyle name="Reference 2 2 2 2 2 2 6" xfId="1883"/>
    <cellStyle name="Reference 2 2 2 2 2 2 6 2" xfId="3963"/>
    <cellStyle name="Reference 2 2 2 2 2 2 7" xfId="1884"/>
    <cellStyle name="Reference 2 2 2 2 2 2 7 2" xfId="3964"/>
    <cellStyle name="Reference 2 2 2 2 2 2 8" xfId="1885"/>
    <cellStyle name="Reference 2 2 2 2 2 2 8 2" xfId="3965"/>
    <cellStyle name="Reference 2 2 2 2 2 2 9" xfId="1886"/>
    <cellStyle name="Reference 2 2 2 2 2 2 9 2" xfId="3966"/>
    <cellStyle name="Reference 2 2 2 2 2 3" xfId="1887"/>
    <cellStyle name="Reference 2 2 2 2 2 3 2" xfId="3967"/>
    <cellStyle name="Reference 2 2 2 2 2 4" xfId="1888"/>
    <cellStyle name="Reference 2 2 2 2 2 4 2" xfId="3968"/>
    <cellStyle name="Reference 2 2 2 2 2 5" xfId="1889"/>
    <cellStyle name="Reference 2 2 2 2 2 5 2" xfId="3969"/>
    <cellStyle name="Reference 2 2 2 2 2 6" xfId="1890"/>
    <cellStyle name="Reference 2 2 2 2 2 6 2" xfId="3970"/>
    <cellStyle name="Reference 2 2 2 2 2 7" xfId="1891"/>
    <cellStyle name="Reference 2 2 2 2 2 7 2" xfId="3971"/>
    <cellStyle name="Reference 2 2 2 2 2 8" xfId="1892"/>
    <cellStyle name="Reference 2 2 2 2 2 8 2" xfId="3972"/>
    <cellStyle name="Reference 2 2 2 2 2 9" xfId="1893"/>
    <cellStyle name="Reference 2 2 2 2 2 9 2" xfId="3973"/>
    <cellStyle name="Reference 2 2 2 2 3" xfId="1894"/>
    <cellStyle name="Reference 2 2 2 2 3 2" xfId="3974"/>
    <cellStyle name="Reference 2 2 2 2 4" xfId="1895"/>
    <cellStyle name="Reference 2 2 2 2 4 10" xfId="1896"/>
    <cellStyle name="Reference 2 2 2 2 4 10 2" xfId="3976"/>
    <cellStyle name="Reference 2 2 2 2 4 11" xfId="1897"/>
    <cellStyle name="Reference 2 2 2 2 4 11 2" xfId="3977"/>
    <cellStyle name="Reference 2 2 2 2 4 12" xfId="1898"/>
    <cellStyle name="Reference 2 2 2 2 4 12 2" xfId="3978"/>
    <cellStyle name="Reference 2 2 2 2 4 13" xfId="3975"/>
    <cellStyle name="Reference 2 2 2 2 4 2" xfId="1899"/>
    <cellStyle name="Reference 2 2 2 2 4 2 2" xfId="3979"/>
    <cellStyle name="Reference 2 2 2 2 4 3" xfId="1900"/>
    <cellStyle name="Reference 2 2 2 2 4 3 2" xfId="3980"/>
    <cellStyle name="Reference 2 2 2 2 4 4" xfId="1901"/>
    <cellStyle name="Reference 2 2 2 2 4 4 2" xfId="3981"/>
    <cellStyle name="Reference 2 2 2 2 4 5" xfId="1902"/>
    <cellStyle name="Reference 2 2 2 2 4 5 2" xfId="3982"/>
    <cellStyle name="Reference 2 2 2 2 4 6" xfId="1903"/>
    <cellStyle name="Reference 2 2 2 2 4 6 2" xfId="3983"/>
    <cellStyle name="Reference 2 2 2 2 4 7" xfId="1904"/>
    <cellStyle name="Reference 2 2 2 2 4 7 2" xfId="3984"/>
    <cellStyle name="Reference 2 2 2 2 4 8" xfId="1905"/>
    <cellStyle name="Reference 2 2 2 2 4 8 2" xfId="3985"/>
    <cellStyle name="Reference 2 2 2 2 4 9" xfId="1906"/>
    <cellStyle name="Reference 2 2 2 2 4 9 2" xfId="3986"/>
    <cellStyle name="Reference 2 2 2 2 5" xfId="1907"/>
    <cellStyle name="Reference 2 2 2 2 5 2" xfId="3987"/>
    <cellStyle name="Reference 2 2 2 2 6" xfId="1908"/>
    <cellStyle name="Reference 2 2 2 2 6 2" xfId="3988"/>
    <cellStyle name="Reference 2 2 2 2 7" xfId="1909"/>
    <cellStyle name="Reference 2 2 2 2 7 2" xfId="3989"/>
    <cellStyle name="Reference 2 2 2 2 8" xfId="1910"/>
    <cellStyle name="Reference 2 2 2 2 8 2" xfId="3990"/>
    <cellStyle name="Reference 2 2 2 2 9" xfId="1911"/>
    <cellStyle name="Reference 2 2 2 2 9 2" xfId="3991"/>
    <cellStyle name="Reference 2 2 2 3" xfId="1912"/>
    <cellStyle name="Reference 2 2 2 3 10" xfId="1913"/>
    <cellStyle name="Reference 2 2 2 3 10 2" xfId="3993"/>
    <cellStyle name="Reference 2 2 2 3 11" xfId="1914"/>
    <cellStyle name="Reference 2 2 2 3 11 2" xfId="3994"/>
    <cellStyle name="Reference 2 2 2 3 12" xfId="1915"/>
    <cellStyle name="Reference 2 2 2 3 12 2" xfId="3995"/>
    <cellStyle name="Reference 2 2 2 3 13" xfId="1916"/>
    <cellStyle name="Reference 2 2 2 3 13 2" xfId="3996"/>
    <cellStyle name="Reference 2 2 2 3 14" xfId="3992"/>
    <cellStyle name="Reference 2 2 2 3 2" xfId="1917"/>
    <cellStyle name="Reference 2 2 2 3 2 10" xfId="1918"/>
    <cellStyle name="Reference 2 2 2 3 2 10 2" xfId="3998"/>
    <cellStyle name="Reference 2 2 2 3 2 11" xfId="1919"/>
    <cellStyle name="Reference 2 2 2 3 2 11 2" xfId="3999"/>
    <cellStyle name="Reference 2 2 2 3 2 12" xfId="1920"/>
    <cellStyle name="Reference 2 2 2 3 2 12 2" xfId="4000"/>
    <cellStyle name="Reference 2 2 2 3 2 13" xfId="3997"/>
    <cellStyle name="Reference 2 2 2 3 2 2" xfId="1921"/>
    <cellStyle name="Reference 2 2 2 3 2 2 2" xfId="4001"/>
    <cellStyle name="Reference 2 2 2 3 2 3" xfId="1922"/>
    <cellStyle name="Reference 2 2 2 3 2 3 2" xfId="4002"/>
    <cellStyle name="Reference 2 2 2 3 2 4" xfId="1923"/>
    <cellStyle name="Reference 2 2 2 3 2 4 2" xfId="4003"/>
    <cellStyle name="Reference 2 2 2 3 2 5" xfId="1924"/>
    <cellStyle name="Reference 2 2 2 3 2 5 2" xfId="4004"/>
    <cellStyle name="Reference 2 2 2 3 2 6" xfId="1925"/>
    <cellStyle name="Reference 2 2 2 3 2 6 2" xfId="4005"/>
    <cellStyle name="Reference 2 2 2 3 2 7" xfId="1926"/>
    <cellStyle name="Reference 2 2 2 3 2 7 2" xfId="4006"/>
    <cellStyle name="Reference 2 2 2 3 2 8" xfId="1927"/>
    <cellStyle name="Reference 2 2 2 3 2 8 2" xfId="4007"/>
    <cellStyle name="Reference 2 2 2 3 2 9" xfId="1928"/>
    <cellStyle name="Reference 2 2 2 3 2 9 2" xfId="4008"/>
    <cellStyle name="Reference 2 2 2 3 3" xfId="1929"/>
    <cellStyle name="Reference 2 2 2 3 3 2" xfId="4009"/>
    <cellStyle name="Reference 2 2 2 3 4" xfId="1930"/>
    <cellStyle name="Reference 2 2 2 3 4 2" xfId="4010"/>
    <cellStyle name="Reference 2 2 2 3 5" xfId="1931"/>
    <cellStyle name="Reference 2 2 2 3 5 2" xfId="4011"/>
    <cellStyle name="Reference 2 2 2 3 6" xfId="1932"/>
    <cellStyle name="Reference 2 2 2 3 6 2" xfId="4012"/>
    <cellStyle name="Reference 2 2 2 3 7" xfId="1933"/>
    <cellStyle name="Reference 2 2 2 3 7 2" xfId="4013"/>
    <cellStyle name="Reference 2 2 2 3 8" xfId="1934"/>
    <cellStyle name="Reference 2 2 2 3 8 2" xfId="4014"/>
    <cellStyle name="Reference 2 2 2 3 9" xfId="1935"/>
    <cellStyle name="Reference 2 2 2 3 9 2" xfId="4015"/>
    <cellStyle name="Reference 2 2 2 4" xfId="1936"/>
    <cellStyle name="Reference 2 2 2 4 10" xfId="1937"/>
    <cellStyle name="Reference 2 2 2 4 10 2" xfId="4017"/>
    <cellStyle name="Reference 2 2 2 4 11" xfId="1938"/>
    <cellStyle name="Reference 2 2 2 4 11 2" xfId="4018"/>
    <cellStyle name="Reference 2 2 2 4 12" xfId="1939"/>
    <cellStyle name="Reference 2 2 2 4 12 2" xfId="4019"/>
    <cellStyle name="Reference 2 2 2 4 13" xfId="4016"/>
    <cellStyle name="Reference 2 2 2 4 2" xfId="1940"/>
    <cellStyle name="Reference 2 2 2 4 2 2" xfId="4020"/>
    <cellStyle name="Reference 2 2 2 4 3" xfId="1941"/>
    <cellStyle name="Reference 2 2 2 4 3 2" xfId="4021"/>
    <cellStyle name="Reference 2 2 2 4 4" xfId="1942"/>
    <cellStyle name="Reference 2 2 2 4 4 2" xfId="4022"/>
    <cellStyle name="Reference 2 2 2 4 5" xfId="1943"/>
    <cellStyle name="Reference 2 2 2 4 5 2" xfId="4023"/>
    <cellStyle name="Reference 2 2 2 4 6" xfId="1944"/>
    <cellStyle name="Reference 2 2 2 4 6 2" xfId="4024"/>
    <cellStyle name="Reference 2 2 2 4 7" xfId="1945"/>
    <cellStyle name="Reference 2 2 2 4 7 2" xfId="4025"/>
    <cellStyle name="Reference 2 2 2 4 8" xfId="1946"/>
    <cellStyle name="Reference 2 2 2 4 8 2" xfId="4026"/>
    <cellStyle name="Reference 2 2 2 4 9" xfId="1947"/>
    <cellStyle name="Reference 2 2 2 4 9 2" xfId="4027"/>
    <cellStyle name="Reference 2 2 2 5" xfId="1948"/>
    <cellStyle name="Reference 2 2 2 5 2" xfId="4028"/>
    <cellStyle name="Reference 2 2 2 6" xfId="1949"/>
    <cellStyle name="Reference 2 2 2 6 2" xfId="4029"/>
    <cellStyle name="Reference 2 2 2 7" xfId="1950"/>
    <cellStyle name="Reference 2 2 2 7 2" xfId="4030"/>
    <cellStyle name="Reference 2 2 2 8" xfId="1951"/>
    <cellStyle name="Reference 2 2 2 8 2" xfId="4031"/>
    <cellStyle name="Reference 2 2 2 9" xfId="1952"/>
    <cellStyle name="Reference 2 2 2 9 2" xfId="4032"/>
    <cellStyle name="Reference 2 2 3" xfId="1953"/>
    <cellStyle name="Reference 2 2 3 10" xfId="1954"/>
    <cellStyle name="Reference 2 2 3 10 2" xfId="4034"/>
    <cellStyle name="Reference 2 2 3 11" xfId="1955"/>
    <cellStyle name="Reference 2 2 3 11 2" xfId="4035"/>
    <cellStyle name="Reference 2 2 3 12" xfId="1956"/>
    <cellStyle name="Reference 2 2 3 12 2" xfId="4036"/>
    <cellStyle name="Reference 2 2 3 13" xfId="1957"/>
    <cellStyle name="Reference 2 2 3 13 2" xfId="4037"/>
    <cellStyle name="Reference 2 2 3 14" xfId="4033"/>
    <cellStyle name="Reference 2 2 3 2" xfId="1958"/>
    <cellStyle name="Reference 2 2 3 2 10" xfId="1959"/>
    <cellStyle name="Reference 2 2 3 2 10 2" xfId="4039"/>
    <cellStyle name="Reference 2 2 3 2 11" xfId="1960"/>
    <cellStyle name="Reference 2 2 3 2 11 2" xfId="4040"/>
    <cellStyle name="Reference 2 2 3 2 12" xfId="1961"/>
    <cellStyle name="Reference 2 2 3 2 12 2" xfId="4041"/>
    <cellStyle name="Reference 2 2 3 2 13" xfId="4038"/>
    <cellStyle name="Reference 2 2 3 2 2" xfId="1962"/>
    <cellStyle name="Reference 2 2 3 2 2 2" xfId="4042"/>
    <cellStyle name="Reference 2 2 3 2 3" xfId="1963"/>
    <cellStyle name="Reference 2 2 3 2 3 2" xfId="4043"/>
    <cellStyle name="Reference 2 2 3 2 4" xfId="1964"/>
    <cellStyle name="Reference 2 2 3 2 4 2" xfId="4044"/>
    <cellStyle name="Reference 2 2 3 2 5" xfId="1965"/>
    <cellStyle name="Reference 2 2 3 2 5 2" xfId="4045"/>
    <cellStyle name="Reference 2 2 3 2 6" xfId="1966"/>
    <cellStyle name="Reference 2 2 3 2 6 2" xfId="4046"/>
    <cellStyle name="Reference 2 2 3 2 7" xfId="1967"/>
    <cellStyle name="Reference 2 2 3 2 7 2" xfId="4047"/>
    <cellStyle name="Reference 2 2 3 2 8" xfId="1968"/>
    <cellStyle name="Reference 2 2 3 2 8 2" xfId="4048"/>
    <cellStyle name="Reference 2 2 3 2 9" xfId="1969"/>
    <cellStyle name="Reference 2 2 3 2 9 2" xfId="4049"/>
    <cellStyle name="Reference 2 2 3 3" xfId="1970"/>
    <cellStyle name="Reference 2 2 3 3 2" xfId="4050"/>
    <cellStyle name="Reference 2 2 3 4" xfId="1971"/>
    <cellStyle name="Reference 2 2 3 4 2" xfId="4051"/>
    <cellStyle name="Reference 2 2 3 5" xfId="1972"/>
    <cellStyle name="Reference 2 2 3 5 2" xfId="4052"/>
    <cellStyle name="Reference 2 2 3 6" xfId="1973"/>
    <cellStyle name="Reference 2 2 3 6 2" xfId="4053"/>
    <cellStyle name="Reference 2 2 3 7" xfId="1974"/>
    <cellStyle name="Reference 2 2 3 7 2" xfId="4054"/>
    <cellStyle name="Reference 2 2 3 8" xfId="1975"/>
    <cellStyle name="Reference 2 2 3 8 2" xfId="4055"/>
    <cellStyle name="Reference 2 2 3 9" xfId="1976"/>
    <cellStyle name="Reference 2 2 3 9 2" xfId="4056"/>
    <cellStyle name="Reference 2 2 4" xfId="1977"/>
    <cellStyle name="Reference 2 2 4 2" xfId="4057"/>
    <cellStyle name="Reference 2 2 5" xfId="1978"/>
    <cellStyle name="Reference 2 2 5 10" xfId="1979"/>
    <cellStyle name="Reference 2 2 5 10 2" xfId="4059"/>
    <cellStyle name="Reference 2 2 5 11" xfId="1980"/>
    <cellStyle name="Reference 2 2 5 11 2" xfId="4060"/>
    <cellStyle name="Reference 2 2 5 12" xfId="1981"/>
    <cellStyle name="Reference 2 2 5 12 2" xfId="4061"/>
    <cellStyle name="Reference 2 2 5 13" xfId="4058"/>
    <cellStyle name="Reference 2 2 5 2" xfId="1982"/>
    <cellStyle name="Reference 2 2 5 2 2" xfId="4062"/>
    <cellStyle name="Reference 2 2 5 3" xfId="1983"/>
    <cellStyle name="Reference 2 2 5 3 2" xfId="4063"/>
    <cellStyle name="Reference 2 2 5 4" xfId="1984"/>
    <cellStyle name="Reference 2 2 5 4 2" xfId="4064"/>
    <cellStyle name="Reference 2 2 5 5" xfId="1985"/>
    <cellStyle name="Reference 2 2 5 5 2" xfId="4065"/>
    <cellStyle name="Reference 2 2 5 6" xfId="1986"/>
    <cellStyle name="Reference 2 2 5 6 2" xfId="4066"/>
    <cellStyle name="Reference 2 2 5 7" xfId="1987"/>
    <cellStyle name="Reference 2 2 5 7 2" xfId="4067"/>
    <cellStyle name="Reference 2 2 5 8" xfId="1988"/>
    <cellStyle name="Reference 2 2 5 8 2" xfId="4068"/>
    <cellStyle name="Reference 2 2 5 9" xfId="1989"/>
    <cellStyle name="Reference 2 2 5 9 2" xfId="4069"/>
    <cellStyle name="Reference 2 2 6" xfId="1990"/>
    <cellStyle name="Reference 2 2 6 2" xfId="4070"/>
    <cellStyle name="Reference 2 2 7" xfId="1991"/>
    <cellStyle name="Reference 2 2 7 2" xfId="4071"/>
    <cellStyle name="Reference 2 2 8" xfId="1992"/>
    <cellStyle name="Reference 2 2 8 2" xfId="4072"/>
    <cellStyle name="Reference 2 2 9" xfId="1993"/>
    <cellStyle name="Reference 2 2 9 2" xfId="4073"/>
    <cellStyle name="Reference 2 3" xfId="1994"/>
    <cellStyle name="Reference 2 3 10" xfId="1995"/>
    <cellStyle name="Reference 2 3 10 2" xfId="4075"/>
    <cellStyle name="Reference 2 3 11" xfId="1996"/>
    <cellStyle name="Reference 2 3 11 2" xfId="4076"/>
    <cellStyle name="Reference 2 3 12" xfId="1997"/>
    <cellStyle name="Reference 2 3 12 2" xfId="4077"/>
    <cellStyle name="Reference 2 3 13" xfId="1998"/>
    <cellStyle name="Reference 2 3 13 2" xfId="4078"/>
    <cellStyle name="Reference 2 3 14" xfId="1999"/>
    <cellStyle name="Reference 2 3 14 2" xfId="4079"/>
    <cellStyle name="Reference 2 3 15" xfId="4074"/>
    <cellStyle name="Reference 2 3 2" xfId="2000"/>
    <cellStyle name="Reference 2 3 2 10" xfId="2001"/>
    <cellStyle name="Reference 2 3 2 10 2" xfId="4081"/>
    <cellStyle name="Reference 2 3 2 11" xfId="2002"/>
    <cellStyle name="Reference 2 3 2 11 2" xfId="4082"/>
    <cellStyle name="Reference 2 3 2 12" xfId="2003"/>
    <cellStyle name="Reference 2 3 2 12 2" xfId="4083"/>
    <cellStyle name="Reference 2 3 2 13" xfId="2004"/>
    <cellStyle name="Reference 2 3 2 13 2" xfId="4084"/>
    <cellStyle name="Reference 2 3 2 14" xfId="4080"/>
    <cellStyle name="Reference 2 3 2 2" xfId="2005"/>
    <cellStyle name="Reference 2 3 2 2 10" xfId="2006"/>
    <cellStyle name="Reference 2 3 2 2 10 2" xfId="4086"/>
    <cellStyle name="Reference 2 3 2 2 11" xfId="2007"/>
    <cellStyle name="Reference 2 3 2 2 11 2" xfId="4087"/>
    <cellStyle name="Reference 2 3 2 2 12" xfId="2008"/>
    <cellStyle name="Reference 2 3 2 2 12 2" xfId="4088"/>
    <cellStyle name="Reference 2 3 2 2 13" xfId="4085"/>
    <cellStyle name="Reference 2 3 2 2 2" xfId="2009"/>
    <cellStyle name="Reference 2 3 2 2 2 2" xfId="4089"/>
    <cellStyle name="Reference 2 3 2 2 3" xfId="2010"/>
    <cellStyle name="Reference 2 3 2 2 3 2" xfId="4090"/>
    <cellStyle name="Reference 2 3 2 2 4" xfId="2011"/>
    <cellStyle name="Reference 2 3 2 2 4 2" xfId="4091"/>
    <cellStyle name="Reference 2 3 2 2 5" xfId="2012"/>
    <cellStyle name="Reference 2 3 2 2 5 2" xfId="4092"/>
    <cellStyle name="Reference 2 3 2 2 6" xfId="2013"/>
    <cellStyle name="Reference 2 3 2 2 6 2" xfId="4093"/>
    <cellStyle name="Reference 2 3 2 2 7" xfId="2014"/>
    <cellStyle name="Reference 2 3 2 2 7 2" xfId="4094"/>
    <cellStyle name="Reference 2 3 2 2 8" xfId="2015"/>
    <cellStyle name="Reference 2 3 2 2 8 2" xfId="4095"/>
    <cellStyle name="Reference 2 3 2 2 9" xfId="2016"/>
    <cellStyle name="Reference 2 3 2 2 9 2" xfId="4096"/>
    <cellStyle name="Reference 2 3 2 3" xfId="2017"/>
    <cellStyle name="Reference 2 3 2 3 2" xfId="4097"/>
    <cellStyle name="Reference 2 3 2 4" xfId="2018"/>
    <cellStyle name="Reference 2 3 2 4 2" xfId="4098"/>
    <cellStyle name="Reference 2 3 2 5" xfId="2019"/>
    <cellStyle name="Reference 2 3 2 5 2" xfId="4099"/>
    <cellStyle name="Reference 2 3 2 6" xfId="2020"/>
    <cellStyle name="Reference 2 3 2 6 2" xfId="4100"/>
    <cellStyle name="Reference 2 3 2 7" xfId="2021"/>
    <cellStyle name="Reference 2 3 2 7 2" xfId="4101"/>
    <cellStyle name="Reference 2 3 2 8" xfId="2022"/>
    <cellStyle name="Reference 2 3 2 8 2" xfId="4102"/>
    <cellStyle name="Reference 2 3 2 9" xfId="2023"/>
    <cellStyle name="Reference 2 3 2 9 2" xfId="4103"/>
    <cellStyle name="Reference 2 3 3" xfId="2024"/>
    <cellStyle name="Reference 2 3 3 2" xfId="4104"/>
    <cellStyle name="Reference 2 3 4" xfId="2025"/>
    <cellStyle name="Reference 2 3 4 10" xfId="2026"/>
    <cellStyle name="Reference 2 3 4 10 2" xfId="4106"/>
    <cellStyle name="Reference 2 3 4 11" xfId="2027"/>
    <cellStyle name="Reference 2 3 4 11 2" xfId="4107"/>
    <cellStyle name="Reference 2 3 4 12" xfId="2028"/>
    <cellStyle name="Reference 2 3 4 12 2" xfId="4108"/>
    <cellStyle name="Reference 2 3 4 13" xfId="4105"/>
    <cellStyle name="Reference 2 3 4 2" xfId="2029"/>
    <cellStyle name="Reference 2 3 4 2 2" xfId="4109"/>
    <cellStyle name="Reference 2 3 4 3" xfId="2030"/>
    <cellStyle name="Reference 2 3 4 3 2" xfId="4110"/>
    <cellStyle name="Reference 2 3 4 4" xfId="2031"/>
    <cellStyle name="Reference 2 3 4 4 2" xfId="4111"/>
    <cellStyle name="Reference 2 3 4 5" xfId="2032"/>
    <cellStyle name="Reference 2 3 4 5 2" xfId="4112"/>
    <cellStyle name="Reference 2 3 4 6" xfId="2033"/>
    <cellStyle name="Reference 2 3 4 6 2" xfId="4113"/>
    <cellStyle name="Reference 2 3 4 7" xfId="2034"/>
    <cellStyle name="Reference 2 3 4 7 2" xfId="4114"/>
    <cellStyle name="Reference 2 3 4 8" xfId="2035"/>
    <cellStyle name="Reference 2 3 4 8 2" xfId="4115"/>
    <cellStyle name="Reference 2 3 4 9" xfId="2036"/>
    <cellStyle name="Reference 2 3 4 9 2" xfId="4116"/>
    <cellStyle name="Reference 2 3 5" xfId="2037"/>
    <cellStyle name="Reference 2 3 5 2" xfId="4117"/>
    <cellStyle name="Reference 2 3 6" xfId="2038"/>
    <cellStyle name="Reference 2 3 6 2" xfId="4118"/>
    <cellStyle name="Reference 2 3 7" xfId="2039"/>
    <cellStyle name="Reference 2 3 7 2" xfId="4119"/>
    <cellStyle name="Reference 2 3 8" xfId="2040"/>
    <cellStyle name="Reference 2 3 8 2" xfId="4120"/>
    <cellStyle name="Reference 2 3 9" xfId="2041"/>
    <cellStyle name="Reference 2 3 9 2" xfId="4121"/>
    <cellStyle name="Reference 2 4" xfId="2042"/>
    <cellStyle name="Reference 2 4 10" xfId="2043"/>
    <cellStyle name="Reference 2 4 10 2" xfId="4123"/>
    <cellStyle name="Reference 2 4 11" xfId="2044"/>
    <cellStyle name="Reference 2 4 11 2" xfId="4124"/>
    <cellStyle name="Reference 2 4 12" xfId="2045"/>
    <cellStyle name="Reference 2 4 12 2" xfId="4125"/>
    <cellStyle name="Reference 2 4 13" xfId="2046"/>
    <cellStyle name="Reference 2 4 13 2" xfId="4126"/>
    <cellStyle name="Reference 2 4 14" xfId="4122"/>
    <cellStyle name="Reference 2 4 2" xfId="2047"/>
    <cellStyle name="Reference 2 4 2 10" xfId="2048"/>
    <cellStyle name="Reference 2 4 2 10 2" xfId="4128"/>
    <cellStyle name="Reference 2 4 2 11" xfId="2049"/>
    <cellStyle name="Reference 2 4 2 11 2" xfId="4129"/>
    <cellStyle name="Reference 2 4 2 12" xfId="2050"/>
    <cellStyle name="Reference 2 4 2 12 2" xfId="4130"/>
    <cellStyle name="Reference 2 4 2 13" xfId="4127"/>
    <cellStyle name="Reference 2 4 2 2" xfId="2051"/>
    <cellStyle name="Reference 2 4 2 2 2" xfId="4131"/>
    <cellStyle name="Reference 2 4 2 3" xfId="2052"/>
    <cellStyle name="Reference 2 4 2 3 2" xfId="4132"/>
    <cellStyle name="Reference 2 4 2 4" xfId="2053"/>
    <cellStyle name="Reference 2 4 2 4 2" xfId="4133"/>
    <cellStyle name="Reference 2 4 2 5" xfId="2054"/>
    <cellStyle name="Reference 2 4 2 5 2" xfId="4134"/>
    <cellStyle name="Reference 2 4 2 6" xfId="2055"/>
    <cellStyle name="Reference 2 4 2 6 2" xfId="4135"/>
    <cellStyle name="Reference 2 4 2 7" xfId="2056"/>
    <cellStyle name="Reference 2 4 2 7 2" xfId="4136"/>
    <cellStyle name="Reference 2 4 2 8" xfId="2057"/>
    <cellStyle name="Reference 2 4 2 8 2" xfId="4137"/>
    <cellStyle name="Reference 2 4 2 9" xfId="2058"/>
    <cellStyle name="Reference 2 4 2 9 2" xfId="4138"/>
    <cellStyle name="Reference 2 4 3" xfId="2059"/>
    <cellStyle name="Reference 2 4 3 2" xfId="4139"/>
    <cellStyle name="Reference 2 4 4" xfId="2060"/>
    <cellStyle name="Reference 2 4 4 2" xfId="4140"/>
    <cellStyle name="Reference 2 4 5" xfId="2061"/>
    <cellStyle name="Reference 2 4 5 2" xfId="4141"/>
    <cellStyle name="Reference 2 4 6" xfId="2062"/>
    <cellStyle name="Reference 2 4 6 2" xfId="4142"/>
    <cellStyle name="Reference 2 4 7" xfId="2063"/>
    <cellStyle name="Reference 2 4 7 2" xfId="4143"/>
    <cellStyle name="Reference 2 4 8" xfId="2064"/>
    <cellStyle name="Reference 2 4 8 2" xfId="4144"/>
    <cellStyle name="Reference 2 4 9" xfId="2065"/>
    <cellStyle name="Reference 2 4 9 2" xfId="4145"/>
    <cellStyle name="Reference 2 5" xfId="2066"/>
    <cellStyle name="Reference 2 5 10" xfId="2067"/>
    <cellStyle name="Reference 2 5 10 2" xfId="4147"/>
    <cellStyle name="Reference 2 5 11" xfId="2068"/>
    <cellStyle name="Reference 2 5 11 2" xfId="4148"/>
    <cellStyle name="Reference 2 5 12" xfId="2069"/>
    <cellStyle name="Reference 2 5 12 2" xfId="4149"/>
    <cellStyle name="Reference 2 5 13" xfId="4146"/>
    <cellStyle name="Reference 2 5 2" xfId="2070"/>
    <cellStyle name="Reference 2 5 2 2" xfId="4150"/>
    <cellStyle name="Reference 2 5 3" xfId="2071"/>
    <cellStyle name="Reference 2 5 3 2" xfId="4151"/>
    <cellStyle name="Reference 2 5 4" xfId="2072"/>
    <cellStyle name="Reference 2 5 4 2" xfId="4152"/>
    <cellStyle name="Reference 2 5 5" xfId="2073"/>
    <cellStyle name="Reference 2 5 5 2" xfId="4153"/>
    <cellStyle name="Reference 2 5 6" xfId="2074"/>
    <cellStyle name="Reference 2 5 6 2" xfId="4154"/>
    <cellStyle name="Reference 2 5 7" xfId="2075"/>
    <cellStyle name="Reference 2 5 7 2" xfId="4155"/>
    <cellStyle name="Reference 2 5 8" xfId="2076"/>
    <cellStyle name="Reference 2 5 8 2" xfId="4156"/>
    <cellStyle name="Reference 2 5 9" xfId="2077"/>
    <cellStyle name="Reference 2 5 9 2" xfId="4157"/>
    <cellStyle name="Reference 2 6" xfId="2078"/>
    <cellStyle name="Reference 2 6 2" xfId="4158"/>
    <cellStyle name="Reference 2 7" xfId="2079"/>
    <cellStyle name="Reference 2 7 2" xfId="4159"/>
    <cellStyle name="Reference 2 8" xfId="2080"/>
    <cellStyle name="Reference 2 8 2" xfId="4160"/>
    <cellStyle name="Reference 2 9" xfId="2081"/>
    <cellStyle name="Reference 2 9 2" xfId="4161"/>
    <cellStyle name="Reference 20" xfId="2082"/>
    <cellStyle name="Reference 20 2" xfId="4162"/>
    <cellStyle name="Reference 21" xfId="2306"/>
    <cellStyle name="Reference 3" xfId="2083"/>
    <cellStyle name="Reference 3 2" xfId="2308"/>
    <cellStyle name="Reference 4" xfId="2084"/>
    <cellStyle name="Reference 4 2" xfId="2309"/>
    <cellStyle name="Reference 5" xfId="2085"/>
    <cellStyle name="Reference 5 2" xfId="2310"/>
    <cellStyle name="Reference 6" xfId="2086"/>
    <cellStyle name="Reference 6 2" xfId="2311"/>
    <cellStyle name="Reference 7" xfId="2087"/>
    <cellStyle name="Reference 7 10" xfId="2088"/>
    <cellStyle name="Reference 7 10 2" xfId="4164"/>
    <cellStyle name="Reference 7 11" xfId="2089"/>
    <cellStyle name="Reference 7 11 2" xfId="4165"/>
    <cellStyle name="Reference 7 12" xfId="2090"/>
    <cellStyle name="Reference 7 12 2" xfId="4166"/>
    <cellStyle name="Reference 7 13" xfId="2091"/>
    <cellStyle name="Reference 7 13 2" xfId="4167"/>
    <cellStyle name="Reference 7 14" xfId="2092"/>
    <cellStyle name="Reference 7 14 2" xfId="4168"/>
    <cellStyle name="Reference 7 15" xfId="2312"/>
    <cellStyle name="Reference 7 16" xfId="4163"/>
    <cellStyle name="Reference 7 2" xfId="2093"/>
    <cellStyle name="Reference 7 2 10" xfId="2094"/>
    <cellStyle name="Reference 7 2 10 2" xfId="4170"/>
    <cellStyle name="Reference 7 2 11" xfId="2095"/>
    <cellStyle name="Reference 7 2 11 2" xfId="4171"/>
    <cellStyle name="Reference 7 2 12" xfId="2096"/>
    <cellStyle name="Reference 7 2 12 2" xfId="4172"/>
    <cellStyle name="Reference 7 2 13" xfId="2097"/>
    <cellStyle name="Reference 7 2 13 2" xfId="4173"/>
    <cellStyle name="Reference 7 2 14" xfId="2098"/>
    <cellStyle name="Reference 7 2 14 2" xfId="4174"/>
    <cellStyle name="Reference 7 2 15" xfId="4169"/>
    <cellStyle name="Reference 7 2 2" xfId="2099"/>
    <cellStyle name="Reference 7 2 2 10" xfId="2100"/>
    <cellStyle name="Reference 7 2 2 10 2" xfId="4176"/>
    <cellStyle name="Reference 7 2 2 11" xfId="2101"/>
    <cellStyle name="Reference 7 2 2 11 2" xfId="4177"/>
    <cellStyle name="Reference 7 2 2 12" xfId="2102"/>
    <cellStyle name="Reference 7 2 2 12 2" xfId="4178"/>
    <cellStyle name="Reference 7 2 2 13" xfId="2103"/>
    <cellStyle name="Reference 7 2 2 13 2" xfId="4179"/>
    <cellStyle name="Reference 7 2 2 14" xfId="4175"/>
    <cellStyle name="Reference 7 2 2 2" xfId="2104"/>
    <cellStyle name="Reference 7 2 2 2 10" xfId="2105"/>
    <cellStyle name="Reference 7 2 2 2 10 2" xfId="4181"/>
    <cellStyle name="Reference 7 2 2 2 11" xfId="2106"/>
    <cellStyle name="Reference 7 2 2 2 11 2" xfId="4182"/>
    <cellStyle name="Reference 7 2 2 2 12" xfId="2107"/>
    <cellStyle name="Reference 7 2 2 2 12 2" xfId="4183"/>
    <cellStyle name="Reference 7 2 2 2 13" xfId="4180"/>
    <cellStyle name="Reference 7 2 2 2 2" xfId="2108"/>
    <cellStyle name="Reference 7 2 2 2 2 2" xfId="4184"/>
    <cellStyle name="Reference 7 2 2 2 3" xfId="2109"/>
    <cellStyle name="Reference 7 2 2 2 3 2" xfId="4185"/>
    <cellStyle name="Reference 7 2 2 2 4" xfId="2110"/>
    <cellStyle name="Reference 7 2 2 2 4 2" xfId="4186"/>
    <cellStyle name="Reference 7 2 2 2 5" xfId="2111"/>
    <cellStyle name="Reference 7 2 2 2 5 2" xfId="4187"/>
    <cellStyle name="Reference 7 2 2 2 6" xfId="2112"/>
    <cellStyle name="Reference 7 2 2 2 6 2" xfId="4188"/>
    <cellStyle name="Reference 7 2 2 2 7" xfId="2113"/>
    <cellStyle name="Reference 7 2 2 2 7 2" xfId="4189"/>
    <cellStyle name="Reference 7 2 2 2 8" xfId="2114"/>
    <cellStyle name="Reference 7 2 2 2 8 2" xfId="4190"/>
    <cellStyle name="Reference 7 2 2 2 9" xfId="2115"/>
    <cellStyle name="Reference 7 2 2 2 9 2" xfId="4191"/>
    <cellStyle name="Reference 7 2 2 3" xfId="2116"/>
    <cellStyle name="Reference 7 2 2 3 2" xfId="4192"/>
    <cellStyle name="Reference 7 2 2 4" xfId="2117"/>
    <cellStyle name="Reference 7 2 2 4 2" xfId="4193"/>
    <cellStyle name="Reference 7 2 2 5" xfId="2118"/>
    <cellStyle name="Reference 7 2 2 5 2" xfId="4194"/>
    <cellStyle name="Reference 7 2 2 6" xfId="2119"/>
    <cellStyle name="Reference 7 2 2 6 2" xfId="4195"/>
    <cellStyle name="Reference 7 2 2 7" xfId="2120"/>
    <cellStyle name="Reference 7 2 2 7 2" xfId="4196"/>
    <cellStyle name="Reference 7 2 2 8" xfId="2121"/>
    <cellStyle name="Reference 7 2 2 8 2" xfId="4197"/>
    <cellStyle name="Reference 7 2 2 9" xfId="2122"/>
    <cellStyle name="Reference 7 2 2 9 2" xfId="4198"/>
    <cellStyle name="Reference 7 2 3" xfId="2123"/>
    <cellStyle name="Reference 7 2 3 2" xfId="4199"/>
    <cellStyle name="Reference 7 2 4" xfId="2124"/>
    <cellStyle name="Reference 7 2 4 10" xfId="2125"/>
    <cellStyle name="Reference 7 2 4 10 2" xfId="4201"/>
    <cellStyle name="Reference 7 2 4 11" xfId="2126"/>
    <cellStyle name="Reference 7 2 4 11 2" xfId="4202"/>
    <cellStyle name="Reference 7 2 4 12" xfId="2127"/>
    <cellStyle name="Reference 7 2 4 12 2" xfId="4203"/>
    <cellStyle name="Reference 7 2 4 13" xfId="4200"/>
    <cellStyle name="Reference 7 2 4 2" xfId="2128"/>
    <cellStyle name="Reference 7 2 4 2 2" xfId="4204"/>
    <cellStyle name="Reference 7 2 4 3" xfId="2129"/>
    <cellStyle name="Reference 7 2 4 3 2" xfId="4205"/>
    <cellStyle name="Reference 7 2 4 4" xfId="2130"/>
    <cellStyle name="Reference 7 2 4 4 2" xfId="4206"/>
    <cellStyle name="Reference 7 2 4 5" xfId="2131"/>
    <cellStyle name="Reference 7 2 4 5 2" xfId="4207"/>
    <cellStyle name="Reference 7 2 4 6" xfId="2132"/>
    <cellStyle name="Reference 7 2 4 6 2" xfId="4208"/>
    <cellStyle name="Reference 7 2 4 7" xfId="2133"/>
    <cellStyle name="Reference 7 2 4 7 2" xfId="4209"/>
    <cellStyle name="Reference 7 2 4 8" xfId="2134"/>
    <cellStyle name="Reference 7 2 4 8 2" xfId="4210"/>
    <cellStyle name="Reference 7 2 4 9" xfId="2135"/>
    <cellStyle name="Reference 7 2 4 9 2" xfId="4211"/>
    <cellStyle name="Reference 7 2 5" xfId="2136"/>
    <cellStyle name="Reference 7 2 5 2" xfId="4212"/>
    <cellStyle name="Reference 7 2 6" xfId="2137"/>
    <cellStyle name="Reference 7 2 6 2" xfId="4213"/>
    <cellStyle name="Reference 7 2 7" xfId="2138"/>
    <cellStyle name="Reference 7 2 7 2" xfId="4214"/>
    <cellStyle name="Reference 7 2 8" xfId="2139"/>
    <cellStyle name="Reference 7 2 8 2" xfId="4215"/>
    <cellStyle name="Reference 7 2 9" xfId="2140"/>
    <cellStyle name="Reference 7 2 9 2" xfId="4216"/>
    <cellStyle name="Reference 7 3" xfId="2141"/>
    <cellStyle name="Reference 7 3 10" xfId="2142"/>
    <cellStyle name="Reference 7 3 10 2" xfId="4218"/>
    <cellStyle name="Reference 7 3 11" xfId="2143"/>
    <cellStyle name="Reference 7 3 11 2" xfId="4219"/>
    <cellStyle name="Reference 7 3 12" xfId="2144"/>
    <cellStyle name="Reference 7 3 12 2" xfId="4220"/>
    <cellStyle name="Reference 7 3 13" xfId="2145"/>
    <cellStyle name="Reference 7 3 13 2" xfId="4221"/>
    <cellStyle name="Reference 7 3 14" xfId="4217"/>
    <cellStyle name="Reference 7 3 2" xfId="2146"/>
    <cellStyle name="Reference 7 3 2 10" xfId="2147"/>
    <cellStyle name="Reference 7 3 2 10 2" xfId="4223"/>
    <cellStyle name="Reference 7 3 2 11" xfId="2148"/>
    <cellStyle name="Reference 7 3 2 11 2" xfId="4224"/>
    <cellStyle name="Reference 7 3 2 12" xfId="2149"/>
    <cellStyle name="Reference 7 3 2 12 2" xfId="4225"/>
    <cellStyle name="Reference 7 3 2 13" xfId="4222"/>
    <cellStyle name="Reference 7 3 2 2" xfId="2150"/>
    <cellStyle name="Reference 7 3 2 2 2" xfId="4226"/>
    <cellStyle name="Reference 7 3 2 3" xfId="2151"/>
    <cellStyle name="Reference 7 3 2 3 2" xfId="4227"/>
    <cellStyle name="Reference 7 3 2 4" xfId="2152"/>
    <cellStyle name="Reference 7 3 2 4 2" xfId="4228"/>
    <cellStyle name="Reference 7 3 2 5" xfId="2153"/>
    <cellStyle name="Reference 7 3 2 5 2" xfId="4229"/>
    <cellStyle name="Reference 7 3 2 6" xfId="2154"/>
    <cellStyle name="Reference 7 3 2 6 2" xfId="4230"/>
    <cellStyle name="Reference 7 3 2 7" xfId="2155"/>
    <cellStyle name="Reference 7 3 2 7 2" xfId="4231"/>
    <cellStyle name="Reference 7 3 2 8" xfId="2156"/>
    <cellStyle name="Reference 7 3 2 8 2" xfId="4232"/>
    <cellStyle name="Reference 7 3 2 9" xfId="2157"/>
    <cellStyle name="Reference 7 3 2 9 2" xfId="4233"/>
    <cellStyle name="Reference 7 3 3" xfId="2158"/>
    <cellStyle name="Reference 7 3 3 2" xfId="4234"/>
    <cellStyle name="Reference 7 3 4" xfId="2159"/>
    <cellStyle name="Reference 7 3 4 2" xfId="4235"/>
    <cellStyle name="Reference 7 3 5" xfId="2160"/>
    <cellStyle name="Reference 7 3 5 2" xfId="4236"/>
    <cellStyle name="Reference 7 3 6" xfId="2161"/>
    <cellStyle name="Reference 7 3 6 2" xfId="4237"/>
    <cellStyle name="Reference 7 3 7" xfId="2162"/>
    <cellStyle name="Reference 7 3 7 2" xfId="4238"/>
    <cellStyle name="Reference 7 3 8" xfId="2163"/>
    <cellStyle name="Reference 7 3 8 2" xfId="4239"/>
    <cellStyle name="Reference 7 3 9" xfId="2164"/>
    <cellStyle name="Reference 7 3 9 2" xfId="4240"/>
    <cellStyle name="Reference 7 4" xfId="2165"/>
    <cellStyle name="Reference 7 4 10" xfId="2166"/>
    <cellStyle name="Reference 7 4 10 2" xfId="4242"/>
    <cellStyle name="Reference 7 4 11" xfId="2167"/>
    <cellStyle name="Reference 7 4 11 2" xfId="4243"/>
    <cellStyle name="Reference 7 4 12" xfId="2168"/>
    <cellStyle name="Reference 7 4 12 2" xfId="4244"/>
    <cellStyle name="Reference 7 4 13" xfId="4241"/>
    <cellStyle name="Reference 7 4 2" xfId="2169"/>
    <cellStyle name="Reference 7 4 2 2" xfId="4245"/>
    <cellStyle name="Reference 7 4 3" xfId="2170"/>
    <cellStyle name="Reference 7 4 3 2" xfId="4246"/>
    <cellStyle name="Reference 7 4 4" xfId="2171"/>
    <cellStyle name="Reference 7 4 4 2" xfId="4247"/>
    <cellStyle name="Reference 7 4 5" xfId="2172"/>
    <cellStyle name="Reference 7 4 5 2" xfId="4248"/>
    <cellStyle name="Reference 7 4 6" xfId="2173"/>
    <cellStyle name="Reference 7 4 6 2" xfId="4249"/>
    <cellStyle name="Reference 7 4 7" xfId="2174"/>
    <cellStyle name="Reference 7 4 7 2" xfId="4250"/>
    <cellStyle name="Reference 7 4 8" xfId="2175"/>
    <cellStyle name="Reference 7 4 8 2" xfId="4251"/>
    <cellStyle name="Reference 7 4 9" xfId="2176"/>
    <cellStyle name="Reference 7 4 9 2" xfId="4252"/>
    <cellStyle name="Reference 7 5" xfId="2177"/>
    <cellStyle name="Reference 7 5 2" xfId="4253"/>
    <cellStyle name="Reference 7 6" xfId="2178"/>
    <cellStyle name="Reference 7 6 2" xfId="4254"/>
    <cellStyle name="Reference 7 7" xfId="2179"/>
    <cellStyle name="Reference 7 7 2" xfId="4255"/>
    <cellStyle name="Reference 7 8" xfId="2180"/>
    <cellStyle name="Reference 7 8 2" xfId="4256"/>
    <cellStyle name="Reference 7 9" xfId="2181"/>
    <cellStyle name="Reference 7 9 2" xfId="4257"/>
    <cellStyle name="Reference 8" xfId="2182"/>
    <cellStyle name="Reference 8 10" xfId="2183"/>
    <cellStyle name="Reference 8 10 2" xfId="4259"/>
    <cellStyle name="Reference 8 11" xfId="2184"/>
    <cellStyle name="Reference 8 11 2" xfId="4260"/>
    <cellStyle name="Reference 8 12" xfId="2185"/>
    <cellStyle name="Reference 8 12 2" xfId="4261"/>
    <cellStyle name="Reference 8 13" xfId="2186"/>
    <cellStyle name="Reference 8 13 2" xfId="4262"/>
    <cellStyle name="Reference 8 14" xfId="4258"/>
    <cellStyle name="Reference 8 2" xfId="2187"/>
    <cellStyle name="Reference 8 2 10" xfId="2188"/>
    <cellStyle name="Reference 8 2 10 2" xfId="4264"/>
    <cellStyle name="Reference 8 2 11" xfId="2189"/>
    <cellStyle name="Reference 8 2 11 2" xfId="4265"/>
    <cellStyle name="Reference 8 2 12" xfId="2190"/>
    <cellStyle name="Reference 8 2 12 2" xfId="4266"/>
    <cellStyle name="Reference 8 2 13" xfId="4263"/>
    <cellStyle name="Reference 8 2 2" xfId="2191"/>
    <cellStyle name="Reference 8 2 2 2" xfId="4267"/>
    <cellStyle name="Reference 8 2 3" xfId="2192"/>
    <cellStyle name="Reference 8 2 3 2" xfId="4268"/>
    <cellStyle name="Reference 8 2 4" xfId="2193"/>
    <cellStyle name="Reference 8 2 4 2" xfId="4269"/>
    <cellStyle name="Reference 8 2 5" xfId="2194"/>
    <cellStyle name="Reference 8 2 5 2" xfId="4270"/>
    <cellStyle name="Reference 8 2 6" xfId="2195"/>
    <cellStyle name="Reference 8 2 6 2" xfId="4271"/>
    <cellStyle name="Reference 8 2 7" xfId="2196"/>
    <cellStyle name="Reference 8 2 7 2" xfId="4272"/>
    <cellStyle name="Reference 8 2 8" xfId="2197"/>
    <cellStyle name="Reference 8 2 8 2" xfId="4273"/>
    <cellStyle name="Reference 8 2 9" xfId="2198"/>
    <cellStyle name="Reference 8 2 9 2" xfId="4274"/>
    <cellStyle name="Reference 8 3" xfId="2199"/>
    <cellStyle name="Reference 8 3 2" xfId="4275"/>
    <cellStyle name="Reference 8 4" xfId="2200"/>
    <cellStyle name="Reference 8 4 2" xfId="4276"/>
    <cellStyle name="Reference 8 5" xfId="2201"/>
    <cellStyle name="Reference 8 5 2" xfId="4277"/>
    <cellStyle name="Reference 8 6" xfId="2202"/>
    <cellStyle name="Reference 8 6 2" xfId="4278"/>
    <cellStyle name="Reference 8 7" xfId="2203"/>
    <cellStyle name="Reference 8 7 2" xfId="4279"/>
    <cellStyle name="Reference 8 8" xfId="2204"/>
    <cellStyle name="Reference 8 8 2" xfId="4280"/>
    <cellStyle name="Reference 8 9" xfId="2205"/>
    <cellStyle name="Reference 8 9 2" xfId="4281"/>
    <cellStyle name="Reference 9" xfId="2206"/>
    <cellStyle name="Reference 9 2" xfId="4282"/>
    <cellStyle name="Reference_2008 Annual General 1v2" xfId="2207"/>
    <cellStyle name="ReportTitlePrompt" xfId="2208"/>
    <cellStyle name="ReportTitleValue" xfId="2209"/>
    <cellStyle name="Reverse" xfId="2480"/>
    <cellStyle name="RevList" xfId="2481"/>
    <cellStyle name="rf0" xfId="182"/>
    <cellStyle name="rf1" xfId="183"/>
    <cellStyle name="rf10" xfId="184"/>
    <cellStyle name="rf11" xfId="185"/>
    <cellStyle name="rf12" xfId="186"/>
    <cellStyle name="rf13" xfId="187"/>
    <cellStyle name="rf14" xfId="188"/>
    <cellStyle name="rf15" xfId="189"/>
    <cellStyle name="rf16" xfId="190"/>
    <cellStyle name="rf17" xfId="191"/>
    <cellStyle name="rf18" xfId="192"/>
    <cellStyle name="rf19" xfId="193"/>
    <cellStyle name="rf2" xfId="194"/>
    <cellStyle name="rf20" xfId="195"/>
    <cellStyle name="rf21" xfId="196"/>
    <cellStyle name="rf22" xfId="197"/>
    <cellStyle name="rf23" xfId="198"/>
    <cellStyle name="rf24" xfId="199"/>
    <cellStyle name="rf25" xfId="200"/>
    <cellStyle name="rf26" xfId="201"/>
    <cellStyle name="rf27" xfId="202"/>
    <cellStyle name="rf3" xfId="203"/>
    <cellStyle name="rf4" xfId="204"/>
    <cellStyle name="rf5" xfId="205"/>
    <cellStyle name="rf6" xfId="206"/>
    <cellStyle name="rf7" xfId="207"/>
    <cellStyle name="rf8" xfId="208"/>
    <cellStyle name="rf9" xfId="209"/>
    <cellStyle name="rg" xfId="210"/>
    <cellStyle name="rg 2" xfId="2482"/>
    <cellStyle name="RowAcctAbovePrompt" xfId="2210"/>
    <cellStyle name="RowAcctSOBAbovePrompt" xfId="2211"/>
    <cellStyle name="RowAcctSOBValue" xfId="2212"/>
    <cellStyle name="RowAcctSOBValue 2" xfId="4283"/>
    <cellStyle name="RowAcctValue" xfId="2213"/>
    <cellStyle name="RowAcctValue 2" xfId="4284"/>
    <cellStyle name="RowAttrAbovePrompt" xfId="2214"/>
    <cellStyle name="RowAttrValue" xfId="2215"/>
    <cellStyle name="RowAttrValue 2" xfId="4285"/>
    <cellStyle name="RowColSetAbovePrompt" xfId="2216"/>
    <cellStyle name="RowColSetLeftPrompt" xfId="2217"/>
    <cellStyle name="RowColSetValue" xfId="2218"/>
    <cellStyle name="RowLeftPrompt" xfId="2219"/>
    <cellStyle name="Saldos" xfId="211"/>
    <cellStyle name="Saldos 2" xfId="2630"/>
    <cellStyle name="Salida 2" xfId="212"/>
    <cellStyle name="SampleUsingFormatMask" xfId="2220"/>
    <cellStyle name="SampleUsingFormatMask 2" xfId="4286"/>
    <cellStyle name="SampleWithNoFormatMask" xfId="2221"/>
    <cellStyle name="Sb" xfId="2483"/>
    <cellStyle name="Sb - Date" xfId="2484"/>
    <cellStyle name="Sb - Text" xfId="2485"/>
    <cellStyle name="Sb Date" xfId="2486"/>
    <cellStyle name="Sb Text" xfId="2487"/>
    <cellStyle name="Sentence Case" xfId="2488"/>
    <cellStyle name="Sledovaný hypertextový odkaz" xfId="2378"/>
    <cellStyle name="Sous-Total" xfId="2489"/>
    <cellStyle name="stage" xfId="2490"/>
    <cellStyle name="Standaard_laroux" xfId="2631"/>
    <cellStyle name="Standard_Bilanz" xfId="213"/>
    <cellStyle name="step" xfId="2491"/>
    <cellStyle name="Style 1" xfId="214"/>
    <cellStyle name="Style 1 2" xfId="2632"/>
    <cellStyle name="Style 2" xfId="2379"/>
    <cellStyle name="Style 21" xfId="215"/>
    <cellStyle name="Style 22" xfId="216"/>
    <cellStyle name="Style 23" xfId="217"/>
    <cellStyle name="Style 24" xfId="218"/>
    <cellStyle name="Style 25" xfId="219"/>
    <cellStyle name="Style 26" xfId="220"/>
    <cellStyle name="Style 27" xfId="221"/>
    <cellStyle name="Style 28" xfId="222"/>
    <cellStyle name="Style 29" xfId="223"/>
    <cellStyle name="Style 30" xfId="224"/>
    <cellStyle name="Style 31" xfId="225"/>
    <cellStyle name="Style 32" xfId="2492"/>
    <cellStyle name="Style 33" xfId="2493"/>
    <cellStyle name="Style 34" xfId="2494"/>
    <cellStyle name="Style 35" xfId="2495"/>
    <cellStyle name="Style 36" xfId="2496"/>
    <cellStyle name="Style 37" xfId="2497"/>
    <cellStyle name="Style 38" xfId="2498"/>
    <cellStyle name="Style 39" xfId="2499"/>
    <cellStyle name="Style 40" xfId="2500"/>
    <cellStyle name="Style 41" xfId="2501"/>
    <cellStyle name="Style 42" xfId="2502"/>
    <cellStyle name="Style 43" xfId="2503"/>
    <cellStyle name="Style 44" xfId="2504"/>
    <cellStyle name="Style 45" xfId="2505"/>
    <cellStyle name="Style 46" xfId="2506"/>
    <cellStyle name="Style 46 2" xfId="4332"/>
    <cellStyle name="Style 46 2 2" xfId="4579"/>
    <cellStyle name="Style 47" xfId="2507"/>
    <cellStyle name="Style 47 2" xfId="4333"/>
    <cellStyle name="Style 47 2 2" xfId="4580"/>
    <cellStyle name="Style 48" xfId="2508"/>
    <cellStyle name="Style 49" xfId="2509"/>
    <cellStyle name="Style 50" xfId="2510"/>
    <cellStyle name="Style 50 2" xfId="4334"/>
    <cellStyle name="Style 50 2 2" xfId="4581"/>
    <cellStyle name="Style 51" xfId="2511"/>
    <cellStyle name="Style 52" xfId="2512"/>
    <cellStyle name="Style 53" xfId="2513"/>
    <cellStyle name="Style 54" xfId="2514"/>
    <cellStyle name="Style 55" xfId="2515"/>
    <cellStyle name="Style 56" xfId="2516"/>
    <cellStyle name="Style 57" xfId="2517"/>
    <cellStyle name="Style 58" xfId="2518"/>
    <cellStyle name="Style 59" xfId="2519"/>
    <cellStyle name="Style 60" xfId="2520"/>
    <cellStyle name="Style 61" xfId="2521"/>
    <cellStyle name="Style 62" xfId="2522"/>
    <cellStyle name="Style 63" xfId="2523"/>
    <cellStyle name="Style 64" xfId="2524"/>
    <cellStyle name="Style 65" xfId="2525"/>
    <cellStyle name="Style 66" xfId="2526"/>
    <cellStyle name="Style 67" xfId="2527"/>
    <cellStyle name="Style 68" xfId="2528"/>
    <cellStyle name="Style 69" xfId="2529"/>
    <cellStyle name="Style 70" xfId="2530"/>
    <cellStyle name="Style 71" xfId="2531"/>
    <cellStyle name="Style 72" xfId="2532"/>
    <cellStyle name="Style 73" xfId="2533"/>
    <cellStyle name="Style 74" xfId="2534"/>
    <cellStyle name="Style 75" xfId="2535"/>
    <cellStyle name="Style 76" xfId="2536"/>
    <cellStyle name="Style 77" xfId="2537"/>
    <cellStyle name="Style 78" xfId="2538"/>
    <cellStyle name="Style 79" xfId="2539"/>
    <cellStyle name="Style 80" xfId="2540"/>
    <cellStyle name="Style 81" xfId="2541"/>
    <cellStyle name="Style 82" xfId="2542"/>
    <cellStyle name="Style 83" xfId="2543"/>
    <cellStyle name="Style 84" xfId="2544"/>
    <cellStyle name="Style 85" xfId="2545"/>
    <cellStyle name="Style 86" xfId="2546"/>
    <cellStyle name="Style 87" xfId="2547"/>
    <cellStyle name="Style 88" xfId="2548"/>
    <cellStyle name="Style 89" xfId="2549"/>
    <cellStyle name="STYLE1" xfId="226"/>
    <cellStyle name="STYLE1 2" xfId="2739"/>
    <cellStyle name="Subtotal" xfId="2550"/>
    <cellStyle name="Text Indent A" xfId="227"/>
    <cellStyle name="Text Indent B" xfId="228"/>
    <cellStyle name="Text Indent C" xfId="229"/>
    <cellStyle name="Texto de advertencia 2" xfId="230"/>
    <cellStyle name="Texto explicativo 2" xfId="231"/>
    <cellStyle name="Tickmark" xfId="232"/>
    <cellStyle name="Title 2" xfId="2313"/>
    <cellStyle name="Title 3" xfId="2695"/>
    <cellStyle name="Título 1" xfId="234"/>
    <cellStyle name="Título 2 2" xfId="235"/>
    <cellStyle name="Título 3 2" xfId="236"/>
    <cellStyle name="Título 4" xfId="233"/>
    <cellStyle name="Total 2" xfId="2314"/>
    <cellStyle name="Total 3" xfId="2697"/>
    <cellStyle name="Undefiniert" xfId="2698"/>
    <cellStyle name="UploadThisRowValue" xfId="2222"/>
    <cellStyle name="Validator" xfId="237"/>
    <cellStyle name="Validator 2" xfId="238"/>
    <cellStyle name="Validator 2 2" xfId="2699"/>
    <cellStyle name="Validator 3" xfId="2223"/>
    <cellStyle name="Validator 3 2" xfId="2700"/>
    <cellStyle name="Validator 4" xfId="2224"/>
    <cellStyle name="Validator 4 2" xfId="4287"/>
    <cellStyle name="Validator 5" xfId="2225"/>
    <cellStyle name="Validator 5 2" xfId="4288"/>
    <cellStyle name="Valuta (0)_RESULTS" xfId="2551"/>
    <cellStyle name="Valuta [0]_laroux" xfId="2633"/>
    <cellStyle name="Valuta_laroux" xfId="2634"/>
    <cellStyle name="Währung [0]_35ERI8T2gbIEMixb4v26icuOo" xfId="239"/>
    <cellStyle name="Währung_35ERI8T2gbIEMixb4v26icuOo" xfId="240"/>
    <cellStyle name="Warning Text 2" xfId="2315"/>
    <cellStyle name="Warning Text 3" xfId="2701"/>
    <cellStyle name="桁区切り [0.00]_Deal Sign Off _ Nippon Landic" xfId="241"/>
    <cellStyle name="標準_1998年度SWAP_NonCashFlow" xfId="2552"/>
  </cellStyles>
  <dxfs count="173">
    <dxf>
      <font>
        <b/>
        <i val="0"/>
      </font>
      <fill>
        <patternFill>
          <bgColor rgb="FFFF0000"/>
        </patternFill>
      </fill>
    </dxf>
    <dxf>
      <font>
        <b/>
        <i val="0"/>
      </font>
      <fill>
        <patternFill>
          <bgColor rgb="FFFF0000"/>
        </patternFill>
      </fill>
    </dxf>
    <dxf>
      <font>
        <b/>
        <i val="0"/>
      </font>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ill>
        <patternFill>
          <bgColor rgb="FFFF0000"/>
        </patternFill>
      </fill>
    </dxf>
  </dxfs>
  <tableStyles count="0" defaultTableStyle="TableStyleMedium2" defaultPivotStyle="PivotStyleLight16"/>
  <colors>
    <mruColors>
      <color rgb="FFFFFF99"/>
      <color rgb="FF66FFFF"/>
      <color rgb="FFFF9900"/>
      <color rgb="FF00FF00"/>
      <color rgb="FF33CC33"/>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133350</xdr:colOff>
      <xdr:row>3</xdr:row>
      <xdr:rowOff>85725</xdr:rowOff>
    </xdr:to>
    <xdr:pic>
      <xdr:nvPicPr>
        <xdr:cNvPr id="5" name="4 Imagen" descr="http://www.ifcmarkets.mx/images/front/charts/button_arrow_down.png">
          <a:extLst>
            <a:ext uri="{FF2B5EF4-FFF2-40B4-BE49-F238E27FC236}">
              <a16:creationId xmlns:a16="http://schemas.microsoft.com/office/drawing/2014/main" id="{00000000-0008-0000-0B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11430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xdr:row>
      <xdr:rowOff>0</xdr:rowOff>
    </xdr:from>
    <xdr:to>
      <xdr:col>0</xdr:col>
      <xdr:colOff>133350</xdr:colOff>
      <xdr:row>3</xdr:row>
      <xdr:rowOff>85725</xdr:rowOff>
    </xdr:to>
    <xdr:pic>
      <xdr:nvPicPr>
        <xdr:cNvPr id="6" name="5 Imagen" descr="http://www.ifcmarkets.mx/images/front/charts/button_arrow_down.png">
          <a:extLst>
            <a:ext uri="{FF2B5EF4-FFF2-40B4-BE49-F238E27FC236}">
              <a16:creationId xmlns:a16="http://schemas.microsoft.com/office/drawing/2014/main" id="{00000000-0008-0000-0B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15240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4</xdr:row>
      <xdr:rowOff>0</xdr:rowOff>
    </xdr:from>
    <xdr:to>
      <xdr:col>0</xdr:col>
      <xdr:colOff>133350</xdr:colOff>
      <xdr:row>4</xdr:row>
      <xdr:rowOff>85725</xdr:rowOff>
    </xdr:to>
    <xdr:pic>
      <xdr:nvPicPr>
        <xdr:cNvPr id="7" name="6 Imagen" descr="http://www.ifcmarkets.mx/images/front/charts/button_arrow_down.png">
          <a:extLst>
            <a:ext uri="{FF2B5EF4-FFF2-40B4-BE49-F238E27FC236}">
              <a16:creationId xmlns:a16="http://schemas.microsoft.com/office/drawing/2014/main" id="{00000000-0008-0000-0B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19050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xdr:row>
      <xdr:rowOff>0</xdr:rowOff>
    </xdr:from>
    <xdr:to>
      <xdr:col>0</xdr:col>
      <xdr:colOff>133350</xdr:colOff>
      <xdr:row>16</xdr:row>
      <xdr:rowOff>85725</xdr:rowOff>
    </xdr:to>
    <xdr:pic>
      <xdr:nvPicPr>
        <xdr:cNvPr id="8" name="7 Imagen" descr="http://www.ifcmarkets.mx/images/front/charts/button_arrow_down.png">
          <a:extLst>
            <a:ext uri="{FF2B5EF4-FFF2-40B4-BE49-F238E27FC236}">
              <a16:creationId xmlns:a16="http://schemas.microsoft.com/office/drawing/2014/main" id="{00000000-0008-0000-0B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24765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xdr:row>
      <xdr:rowOff>0</xdr:rowOff>
    </xdr:from>
    <xdr:to>
      <xdr:col>0</xdr:col>
      <xdr:colOff>133350</xdr:colOff>
      <xdr:row>16</xdr:row>
      <xdr:rowOff>85725</xdr:rowOff>
    </xdr:to>
    <xdr:pic>
      <xdr:nvPicPr>
        <xdr:cNvPr id="9" name="8 Imagen" descr="http://www.ifcmarkets.mx/images/front/charts/button_arrow_down.png">
          <a:extLst>
            <a:ext uri="{FF2B5EF4-FFF2-40B4-BE49-F238E27FC236}">
              <a16:creationId xmlns:a16="http://schemas.microsoft.com/office/drawing/2014/main" id="{00000000-0008-0000-0B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28575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7</xdr:row>
      <xdr:rowOff>0</xdr:rowOff>
    </xdr:from>
    <xdr:to>
      <xdr:col>0</xdr:col>
      <xdr:colOff>133350</xdr:colOff>
      <xdr:row>16</xdr:row>
      <xdr:rowOff>85725</xdr:rowOff>
    </xdr:to>
    <xdr:pic>
      <xdr:nvPicPr>
        <xdr:cNvPr id="10" name="9 Imagen" descr="http://www.ifcmarkets.mx/images/front/charts/button_arrow_down.png">
          <a:extLst>
            <a:ext uri="{FF2B5EF4-FFF2-40B4-BE49-F238E27FC236}">
              <a16:creationId xmlns:a16="http://schemas.microsoft.com/office/drawing/2014/main" id="{00000000-0008-0000-0B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32385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11</xdr:row>
      <xdr:rowOff>0</xdr:rowOff>
    </xdr:from>
    <xdr:to>
      <xdr:col>0</xdr:col>
      <xdr:colOff>133350</xdr:colOff>
      <xdr:row>16</xdr:row>
      <xdr:rowOff>85725</xdr:rowOff>
    </xdr:to>
    <xdr:pic>
      <xdr:nvPicPr>
        <xdr:cNvPr id="14" name="13 Imagen" descr="http://www.ifcmarkets.mx/images/front/charts/button_arrow_down.png">
          <a:extLst>
            <a:ext uri="{FF2B5EF4-FFF2-40B4-BE49-F238E27FC236}">
              <a16:creationId xmlns:a16="http://schemas.microsoft.com/office/drawing/2014/main" id="{00000000-0008-0000-0B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47625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12</xdr:row>
      <xdr:rowOff>0</xdr:rowOff>
    </xdr:from>
    <xdr:to>
      <xdr:col>0</xdr:col>
      <xdr:colOff>133350</xdr:colOff>
      <xdr:row>16</xdr:row>
      <xdr:rowOff>85725</xdr:rowOff>
    </xdr:to>
    <xdr:pic>
      <xdr:nvPicPr>
        <xdr:cNvPr id="15" name="14 Imagen" descr="http://www.ifcmarkets.mx/images/front/charts/button_arrow_down.png">
          <a:extLst>
            <a:ext uri="{FF2B5EF4-FFF2-40B4-BE49-F238E27FC236}">
              <a16:creationId xmlns:a16="http://schemas.microsoft.com/office/drawing/2014/main" id="{00000000-0008-0000-0B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51435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13</xdr:row>
      <xdr:rowOff>0</xdr:rowOff>
    </xdr:from>
    <xdr:to>
      <xdr:col>0</xdr:col>
      <xdr:colOff>133350</xdr:colOff>
      <xdr:row>16</xdr:row>
      <xdr:rowOff>85725</xdr:rowOff>
    </xdr:to>
    <xdr:pic>
      <xdr:nvPicPr>
        <xdr:cNvPr id="16" name="15 Imagen" descr="http://www.ifcmarkets.mx/images/front/charts/button_arrow_down.png">
          <a:extLst>
            <a:ext uri="{FF2B5EF4-FFF2-40B4-BE49-F238E27FC236}">
              <a16:creationId xmlns:a16="http://schemas.microsoft.com/office/drawing/2014/main" id="{00000000-0008-0000-0B00-00001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55245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14</xdr:row>
      <xdr:rowOff>0</xdr:rowOff>
    </xdr:from>
    <xdr:to>
      <xdr:col>0</xdr:col>
      <xdr:colOff>133350</xdr:colOff>
      <xdr:row>16</xdr:row>
      <xdr:rowOff>85725</xdr:rowOff>
    </xdr:to>
    <xdr:pic>
      <xdr:nvPicPr>
        <xdr:cNvPr id="17" name="16 Imagen" descr="http://www.ifcmarkets.mx/images/front/charts/button_arrow_down.png">
          <a:extLst>
            <a:ext uri="{FF2B5EF4-FFF2-40B4-BE49-F238E27FC236}">
              <a16:creationId xmlns:a16="http://schemas.microsoft.com/office/drawing/2014/main" id="{00000000-0008-0000-0B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59055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15</xdr:row>
      <xdr:rowOff>0</xdr:rowOff>
    </xdr:from>
    <xdr:to>
      <xdr:col>0</xdr:col>
      <xdr:colOff>133350</xdr:colOff>
      <xdr:row>16</xdr:row>
      <xdr:rowOff>85725</xdr:rowOff>
    </xdr:to>
    <xdr:pic>
      <xdr:nvPicPr>
        <xdr:cNvPr id="18" name="17 Imagen" descr="http://www.ifcmarkets.mx/images/front/charts/button_arrow_down.png">
          <a:extLst>
            <a:ext uri="{FF2B5EF4-FFF2-40B4-BE49-F238E27FC236}">
              <a16:creationId xmlns:a16="http://schemas.microsoft.com/office/drawing/2014/main" id="{00000000-0008-0000-0B00-00001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62865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16</xdr:row>
      <xdr:rowOff>0</xdr:rowOff>
    </xdr:from>
    <xdr:to>
      <xdr:col>0</xdr:col>
      <xdr:colOff>133350</xdr:colOff>
      <xdr:row>16</xdr:row>
      <xdr:rowOff>85725</xdr:rowOff>
    </xdr:to>
    <xdr:pic>
      <xdr:nvPicPr>
        <xdr:cNvPr id="19" name="18 Imagen" descr="http://www.ifcmarkets.mx/images/front/charts/button_arrow_down.png">
          <a:extLst>
            <a:ext uri="{FF2B5EF4-FFF2-40B4-BE49-F238E27FC236}">
              <a16:creationId xmlns:a16="http://schemas.microsoft.com/office/drawing/2014/main" id="{00000000-0008-0000-0B00-00001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66675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17</xdr:row>
      <xdr:rowOff>0</xdr:rowOff>
    </xdr:from>
    <xdr:to>
      <xdr:col>0</xdr:col>
      <xdr:colOff>133350</xdr:colOff>
      <xdr:row>28</xdr:row>
      <xdr:rowOff>85725</xdr:rowOff>
    </xdr:to>
    <xdr:pic>
      <xdr:nvPicPr>
        <xdr:cNvPr id="20" name="19 Imagen" descr="http://www.ifcmarkets.mx/images/front/charts/button_arrow_down.png">
          <a:extLst>
            <a:ext uri="{FF2B5EF4-FFF2-40B4-BE49-F238E27FC236}">
              <a16:creationId xmlns:a16="http://schemas.microsoft.com/office/drawing/2014/main" id="{00000000-0008-0000-0B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68580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18</xdr:row>
      <xdr:rowOff>0</xdr:rowOff>
    </xdr:from>
    <xdr:to>
      <xdr:col>0</xdr:col>
      <xdr:colOff>133350</xdr:colOff>
      <xdr:row>28</xdr:row>
      <xdr:rowOff>85725</xdr:rowOff>
    </xdr:to>
    <xdr:pic>
      <xdr:nvPicPr>
        <xdr:cNvPr id="21" name="20 Imagen" descr="http://www.ifcmarkets.mx/images/front/charts/button_arrow_down.png">
          <a:extLst>
            <a:ext uri="{FF2B5EF4-FFF2-40B4-BE49-F238E27FC236}">
              <a16:creationId xmlns:a16="http://schemas.microsoft.com/office/drawing/2014/main" id="{00000000-0008-0000-0B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72390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iamacias/Documents/SAT/SEGUIMIENTO%20AEC-ACCI-REPORTES/Pendientes%20semanal/C:/PAMM826K/001)AFPT-001/ESCRITORIO/002)%20Personal/Markitox/EdosIZZI/Bo%20Kwang/Ball%20Metal/Cumsa/Grupo%20AEES/PKC%20Group/PKC%20-%20Calculo%20FT%20SA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amacias/Documents/SAT/SEGUIMIENTO%20AEC-ACCI-REPORTES/Pendientes%20semanal/D:/Ana%20Laura/APAS/Cumsa/Recibidos/3er%20req%20Inf/Calculo%20ajuste%20maquila%20CUMSA%202014-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riamacias/Documents/SAT/SEGUIMIENTO%20AEC-ACCI-REPORTES/Pendientes%20semanal/D:/Ana%20Laura/APAS/Dana/Recibidios/Cumplimiento%2014-17/Anexo%203.%20Informaci&#243;n%20financiera%20solicitada%20(c&#225;lculo%20fast-track)%20-%20cop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ámetros 3"/>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ámetros"/>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ámetros"/>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www.banxico.org.mx/SieInternet/consultarDirectorioInternetAction.do?sector=6&amp;accion=consultarDirectorioCuadros"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1"/>
  </sheetPr>
  <dimension ref="A1:C27"/>
  <sheetViews>
    <sheetView topLeftCell="A21" workbookViewId="0">
      <selection activeCell="B10" sqref="B10"/>
    </sheetView>
  </sheetViews>
  <sheetFormatPr baseColWidth="10" defaultColWidth="11.42578125" defaultRowHeight="18"/>
  <cols>
    <col min="1" max="1" width="7.28515625" style="165" customWidth="1"/>
    <col min="2" max="2" width="154.42578125" style="166" customWidth="1"/>
    <col min="3" max="16384" width="11.42578125" style="3"/>
  </cols>
  <sheetData>
    <row r="1" spans="1:3">
      <c r="A1" s="157">
        <v>1</v>
      </c>
      <c r="B1" s="158" t="s">
        <v>484</v>
      </c>
      <c r="C1" s="3" t="s">
        <v>483</v>
      </c>
    </row>
    <row r="2" spans="1:3">
      <c r="A2" s="159">
        <v>2</v>
      </c>
      <c r="B2" s="160" t="s">
        <v>485</v>
      </c>
      <c r="C2" s="3" t="s">
        <v>483</v>
      </c>
    </row>
    <row r="3" spans="1:3">
      <c r="A3" s="159">
        <v>3</v>
      </c>
      <c r="B3" s="160" t="s">
        <v>486</v>
      </c>
    </row>
    <row r="4" spans="1:3">
      <c r="A4" s="159">
        <v>4</v>
      </c>
      <c r="B4" s="160" t="s">
        <v>487</v>
      </c>
    </row>
    <row r="5" spans="1:3">
      <c r="A5" s="161"/>
      <c r="B5" s="162" t="s">
        <v>475</v>
      </c>
    </row>
    <row r="6" spans="1:3" ht="30">
      <c r="A6" s="159">
        <v>5</v>
      </c>
      <c r="B6" s="160" t="s">
        <v>488</v>
      </c>
    </row>
    <row r="7" spans="1:3" ht="31.35" customHeight="1">
      <c r="A7" s="159">
        <v>6</v>
      </c>
      <c r="B7" s="160" t="s">
        <v>489</v>
      </c>
    </row>
    <row r="8" spans="1:3">
      <c r="A8" s="161"/>
      <c r="B8" s="162" t="s">
        <v>476</v>
      </c>
    </row>
    <row r="9" spans="1:3">
      <c r="A9" s="159">
        <v>7</v>
      </c>
      <c r="B9" s="160" t="s">
        <v>490</v>
      </c>
    </row>
    <row r="10" spans="1:3" ht="45">
      <c r="A10" s="159">
        <v>8</v>
      </c>
      <c r="B10" s="160" t="s">
        <v>491</v>
      </c>
    </row>
    <row r="11" spans="1:3" ht="30">
      <c r="A11" s="159">
        <v>9</v>
      </c>
      <c r="B11" s="160" t="s">
        <v>492</v>
      </c>
    </row>
    <row r="12" spans="1:3" ht="31.35" customHeight="1">
      <c r="A12" s="159">
        <v>10</v>
      </c>
      <c r="B12" s="160" t="s">
        <v>493</v>
      </c>
    </row>
    <row r="13" spans="1:3">
      <c r="A13" s="161"/>
      <c r="B13" s="162" t="s">
        <v>477</v>
      </c>
    </row>
    <row r="14" spans="1:3" ht="30" customHeight="1">
      <c r="A14" s="159">
        <v>11</v>
      </c>
      <c r="B14" s="160" t="s">
        <v>494</v>
      </c>
    </row>
    <row r="15" spans="1:3">
      <c r="A15" s="159">
        <v>12</v>
      </c>
      <c r="B15" s="160" t="s">
        <v>482</v>
      </c>
    </row>
    <row r="16" spans="1:3">
      <c r="A16" s="161"/>
      <c r="B16" s="162" t="s">
        <v>478</v>
      </c>
    </row>
    <row r="17" spans="1:2" ht="45">
      <c r="A17" s="159">
        <v>13</v>
      </c>
      <c r="B17" s="160" t="s">
        <v>495</v>
      </c>
    </row>
    <row r="18" spans="1:2">
      <c r="A18" s="161"/>
      <c r="B18" s="162" t="s">
        <v>479</v>
      </c>
    </row>
    <row r="19" spans="1:2" ht="45">
      <c r="A19" s="159">
        <v>14</v>
      </c>
      <c r="B19" s="160" t="s">
        <v>496</v>
      </c>
    </row>
    <row r="20" spans="1:2">
      <c r="A20" s="161"/>
      <c r="B20" s="162" t="s">
        <v>480</v>
      </c>
    </row>
    <row r="21" spans="1:2" ht="45.75" thickBot="1">
      <c r="A21" s="163">
        <v>15</v>
      </c>
      <c r="B21" s="164" t="s">
        <v>481</v>
      </c>
    </row>
    <row r="22" spans="1:2" ht="18.75" thickBot="1"/>
    <row r="23" spans="1:2" ht="18" customHeight="1">
      <c r="A23" s="240" t="s">
        <v>502</v>
      </c>
      <c r="B23" s="241"/>
    </row>
    <row r="24" spans="1:2">
      <c r="A24" s="242"/>
      <c r="B24" s="243"/>
    </row>
    <row r="25" spans="1:2">
      <c r="A25" s="242"/>
      <c r="B25" s="243"/>
    </row>
    <row r="26" spans="1:2" ht="18.75" thickBot="1">
      <c r="A26" s="244"/>
      <c r="B26" s="245"/>
    </row>
    <row r="27" spans="1:2">
      <c r="A27" s="167"/>
      <c r="B27" s="167"/>
    </row>
  </sheetData>
  <sheetProtection algorithmName="SHA-512" hashValue="KvUcAHWUMnCWevTeZK8Ds19QlGDZuDo9DRPgJ2zaM5/PaU197OIHpJaRJnC440W6+x/tBmzxbDmD2XOamkxNPA==" saltValue="hTAkdRIim8u8zBeigojhJA==" spinCount="100000" sheet="1" objects="1" scenarios="1"/>
  <mergeCells count="1">
    <mergeCell ref="A23:B26"/>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theme="8" tint="-0.249977111117893"/>
  </sheetPr>
  <dimension ref="A1:F42"/>
  <sheetViews>
    <sheetView zoomScaleNormal="100" workbookViewId="0">
      <pane xSplit="1" ySplit="1" topLeftCell="B2" activePane="bottomRight" state="frozen"/>
      <selection pane="topRight" activeCell="B1" sqref="B1"/>
      <selection pane="bottomLeft" activeCell="A2" sqref="A2"/>
      <selection pane="bottomRight"/>
    </sheetView>
  </sheetViews>
  <sheetFormatPr baseColWidth="10" defaultColWidth="11.42578125" defaultRowHeight="15"/>
  <cols>
    <col min="1" max="1" width="50.7109375" style="48" customWidth="1"/>
    <col min="2" max="5" width="24.42578125" style="48" customWidth="1"/>
    <col min="6" max="6" width="25.7109375" style="35" customWidth="1"/>
    <col min="7" max="16384" width="11.42578125" style="35"/>
  </cols>
  <sheetData>
    <row r="1" spans="1:6" ht="26.1" customHeight="1">
      <c r="A1" s="142" t="str">
        <f>IF(COUNTA('2.- Input Datos'!D6)=1, '2.- Input Datos'!D6, "")</f>
        <v>AUTOMOTRIZ</v>
      </c>
      <c r="B1" s="142">
        <v>2016</v>
      </c>
      <c r="C1" s="142">
        <v>2017</v>
      </c>
      <c r="D1" s="142">
        <v>2018</v>
      </c>
      <c r="E1" s="142">
        <v>2019</v>
      </c>
    </row>
    <row r="2" spans="1:6" ht="26.1" customHeight="1">
      <c r="A2" s="40" t="s">
        <v>357</v>
      </c>
      <c r="B2" s="41">
        <v>1</v>
      </c>
      <c r="C2" s="41">
        <v>1</v>
      </c>
      <c r="D2" s="41">
        <v>1</v>
      </c>
      <c r="E2" s="41">
        <v>1</v>
      </c>
    </row>
    <row r="3" spans="1:6" ht="26.1" customHeight="1">
      <c r="A3" s="40" t="s">
        <v>364</v>
      </c>
      <c r="B3" s="176" t="e">
        <f>'7.- Output Info Fin maq'!C16*B2</f>
        <v>#VALUE!</v>
      </c>
      <c r="C3" s="176" t="e">
        <f>'7.- Output Info Fin maq'!C39*C2</f>
        <v>#VALUE!</v>
      </c>
      <c r="D3" s="176" t="e">
        <f>'7.- Output Info Fin maq'!C62*D2</f>
        <v>#VALUE!</v>
      </c>
      <c r="E3" s="176" t="e">
        <f>'7.- Output Info Fin maq'!C85*E2</f>
        <v>#VALUE!</v>
      </c>
    </row>
    <row r="4" spans="1:6" ht="25.5">
      <c r="A4" s="40" t="s">
        <v>453</v>
      </c>
      <c r="B4" s="176" t="e">
        <f>+'9.- Ajuste por CxC'!B4</f>
        <v>#VALUE!</v>
      </c>
      <c r="C4" s="176" t="e">
        <f>+'9.- Ajuste por CxC'!C4</f>
        <v>#VALUE!</v>
      </c>
      <c r="D4" s="176" t="e">
        <f>+'9.- Ajuste por CxC'!D4</f>
        <v>#VALUE!</v>
      </c>
      <c r="E4" s="176" t="e">
        <f>+'9.- Ajuste por CxC'!E4</f>
        <v>#VALUE!</v>
      </c>
    </row>
    <row r="5" spans="1:6" ht="43.5" customHeight="1">
      <c r="A5" s="40" t="s">
        <v>470</v>
      </c>
      <c r="B5" s="176" t="e">
        <f>B2*'8.- Output Act Ext'!D42</f>
        <v>#VALUE!</v>
      </c>
      <c r="C5" s="176" t="e">
        <f>C2*'8.- Output Act Ext'!I42</f>
        <v>#VALUE!</v>
      </c>
      <c r="D5" s="176" t="e">
        <f>D2*'8.- Output Act Ext'!N42</f>
        <v>#VALUE!</v>
      </c>
      <c r="E5" s="176" t="e">
        <f>E2*'8.- Output Act Ext'!S42</f>
        <v>#VALUE!</v>
      </c>
    </row>
    <row r="6" spans="1:6" ht="26.1" customHeight="1">
      <c r="A6" s="40" t="s">
        <v>365</v>
      </c>
      <c r="B6" s="176" t="str">
        <f>'8.- Output Act Ext'!D37</f>
        <v/>
      </c>
      <c r="C6" s="176" t="str">
        <f>'8.- Output Act Ext'!I37</f>
        <v/>
      </c>
      <c r="D6" s="176" t="str">
        <f>'8.- Output Act Ext'!N37</f>
        <v/>
      </c>
      <c r="E6" s="176" t="str">
        <f>'8.- Output Act Ext'!S37</f>
        <v/>
      </c>
    </row>
    <row r="7" spans="1:6" ht="26.1" customHeight="1">
      <c r="A7" s="40" t="s">
        <v>366</v>
      </c>
      <c r="B7" s="176" t="e">
        <f>SUM(B3:B6)</f>
        <v>#VALUE!</v>
      </c>
      <c r="C7" s="176" t="e">
        <f>SUM(C3:C6)</f>
        <v>#VALUE!</v>
      </c>
      <c r="D7" s="176" t="e">
        <f>SUM(D3:D6)</f>
        <v>#VALUE!</v>
      </c>
      <c r="E7" s="176" t="e">
        <f>SUM(E3:E6)</f>
        <v>#VALUE!</v>
      </c>
    </row>
    <row r="8" spans="1:6" ht="26.1" customHeight="1">
      <c r="A8" s="40" t="s">
        <v>471</v>
      </c>
      <c r="B8" s="176" t="e">
        <f>'8.- Output Act Ext'!D37+'8.- Output Act Ext'!D42</f>
        <v>#VALUE!</v>
      </c>
      <c r="C8" s="176" t="e">
        <f>'8.- Output Act Ext'!I37+'8.- Output Act Ext'!I42</f>
        <v>#VALUE!</v>
      </c>
      <c r="D8" s="176" t="e">
        <f>'8.- Output Act Ext'!N37+'8.- Output Act Ext'!N42</f>
        <v>#VALUE!</v>
      </c>
      <c r="E8" s="176" t="e">
        <f>'8.- Output Act Ext'!S37+'8.- Output Act Ext'!S42</f>
        <v>#VALUE!</v>
      </c>
    </row>
    <row r="9" spans="1:6" ht="26.1" customHeight="1">
      <c r="A9" s="40" t="s">
        <v>85</v>
      </c>
      <c r="B9" s="177" t="e">
        <f>'7.- Output Info Fin maq'!C7+'5.- Input Gast Extr'!B23</f>
        <v>#VALUE!</v>
      </c>
      <c r="C9" s="177" t="e">
        <f>'7.- Output Info Fin maq'!C30+'5.- Input Gast Extr'!C23</f>
        <v>#VALUE!</v>
      </c>
      <c r="D9" s="177" t="e">
        <f>'7.- Output Info Fin maq'!C53+'5.- Input Gast Extr'!D23</f>
        <v>#VALUE!</v>
      </c>
      <c r="E9" s="177" t="e">
        <f>'7.- Output Info Fin maq'!C76+'5.- Input Gast Extr'!E23</f>
        <v>#VALUE!</v>
      </c>
      <c r="F9" s="42"/>
    </row>
    <row r="10" spans="1:6" ht="26.1" customHeight="1">
      <c r="A10" s="40" t="s">
        <v>421</v>
      </c>
      <c r="B10" s="178" t="str">
        <f>IFERROR(B7/B9, "")</f>
        <v/>
      </c>
      <c r="C10" s="178" t="str">
        <f>IFERROR(C7/C9, "")</f>
        <v/>
      </c>
      <c r="D10" s="178" t="str">
        <f>IFERROR(D7/D9, "")</f>
        <v/>
      </c>
      <c r="E10" s="178" t="str">
        <f>IFERROR(E7/E9, "")</f>
        <v/>
      </c>
    </row>
    <row r="11" spans="1:6" ht="26.1" customHeight="1">
      <c r="A11" s="40" t="s">
        <v>457</v>
      </c>
      <c r="B11" s="179" t="str">
        <f>IF(ISERROR(B7/B9),"",IF(B7/B9&lt;=2.08,"Costos","Activos"))</f>
        <v/>
      </c>
      <c r="C11" s="179" t="str">
        <f t="shared" ref="C11:E11" si="0">IF(ISERROR(C7/C9),"",IF(C7/C9&lt;=2.08,"Costos","Activos"))</f>
        <v/>
      </c>
      <c r="D11" s="179" t="str">
        <f t="shared" si="0"/>
        <v/>
      </c>
      <c r="E11" s="179" t="str">
        <f t="shared" si="0"/>
        <v/>
      </c>
      <c r="F11" s="43"/>
    </row>
    <row r="12" spans="1:6" ht="26.1" customHeight="1">
      <c r="A12" s="40" t="s">
        <v>369</v>
      </c>
      <c r="B12" s="176" t="e">
        <f>IF((($B$4/'10.- Output Fast-Track'!$B$9)-0.17)&lt;0,0,($B$4-('10.- Output Fast-Track'!$B$9)*0.17))</f>
        <v>#VALUE!</v>
      </c>
      <c r="C12" s="176" t="e">
        <f>IF((($C$4/'10.- Output Fast-Track'!$C$9)-0.17)&lt;0,0,($C$4-('10.- Output Fast-Track'!$C$9*0.17)))</f>
        <v>#VALUE!</v>
      </c>
      <c r="D12" s="176" t="e">
        <f>IF((($D$4/'10.- Output Fast-Track'!$D$9)-0.17)&lt;0,0,($D$4-('10.- Output Fast-Track'!$D$9)*0.17))</f>
        <v>#VALUE!</v>
      </c>
      <c r="E12" s="176" t="e">
        <f>IF((($E$4/'10.- Output Fast-Track'!$E$9)-0.17)&lt;0,0,($E$4-('10.- Output Fast-Track'!$E$9)*0.17))</f>
        <v>#VALUE!</v>
      </c>
    </row>
    <row r="13" spans="1:6" ht="26.1" customHeight="1">
      <c r="A13" s="40" t="s">
        <v>368</v>
      </c>
      <c r="B13" s="178" t="e">
        <f>(B3+B12)/B9</f>
        <v>#VALUE!</v>
      </c>
      <c r="C13" s="178" t="e">
        <f>(C3+C12)/C9</f>
        <v>#VALUE!</v>
      </c>
      <c r="D13" s="178" t="e">
        <f>(D3+D12)/D9</f>
        <v>#VALUE!</v>
      </c>
      <c r="E13" s="178" t="e">
        <f>(E3+E12)/E9</f>
        <v>#VALUE!</v>
      </c>
    </row>
    <row r="14" spans="1:6" ht="26.1" customHeight="1">
      <c r="A14" s="40" t="s">
        <v>370</v>
      </c>
      <c r="B14" s="180" t="e">
        <f>VLOOKUP('2.- Input Datos'!$D$6, Parámetros!$A$2:$D$4, 2, FALSE)*B13+VLOOKUP('2.- Input Datos'!$D$6, Parámetros!$A$2:$D$4, 3, FALSE)</f>
        <v>#VALUE!</v>
      </c>
      <c r="C14" s="180" t="e">
        <f>VLOOKUP('2.- Input Datos'!$D$6, Parámetros!$A$2:$D$4, 2, FALSE)*C13+VLOOKUP('2.- Input Datos'!$D$6, Parámetros!$A$2:$D$4, 3, FALSE)</f>
        <v>#VALUE!</v>
      </c>
      <c r="D14" s="180" t="e">
        <f>VLOOKUP('2.- Input Datos'!$D$6, Parámetros!$A$2:$D$4, 2, FALSE)*D13+VLOOKUP('2.- Input Datos'!$D$6, Parámetros!$A$2:$D$4, 3, FALSE)</f>
        <v>#VALUE!</v>
      </c>
      <c r="E14" s="180" t="e">
        <f>VLOOKUP('2.- Input Datos'!$D$6, Parámetros!$A$2:$D$4, 2, FALSE)*E13+VLOOKUP('2.- Input Datos'!$D$6, Parámetros!$A$2:$D$4, 3, FALSE)</f>
        <v>#VALUE!</v>
      </c>
    </row>
    <row r="15" spans="1:6" ht="26.1" customHeight="1">
      <c r="A15" s="40" t="s">
        <v>464</v>
      </c>
      <c r="B15" s="180" t="e">
        <f>IF(B7/B9&gt;=2.08, B14, VLOOKUP('2.- Input Datos'!$D$6, Parámetros!$A$2:$D$4, 4, FALSE))</f>
        <v>#VALUE!</v>
      </c>
      <c r="C15" s="180" t="e">
        <f>IF(C7/C9&gt;=2.08, C14, VLOOKUP('2.- Input Datos'!$D$6, Parámetros!$A$2:$D$4, 4, FALSE))</f>
        <v>#VALUE!</v>
      </c>
      <c r="D15" s="180" t="e">
        <f>IF(D7/D9&gt;=2.08, D14, VLOOKUP('2.- Input Datos'!$D$6, Parámetros!$A$2:$D$4, 4, FALSE))</f>
        <v>#VALUE!</v>
      </c>
      <c r="E15" s="180" t="e">
        <f>IF(E7/E9&gt;=2.08, E14, VLOOKUP('2.- Input Datos'!$D$6, Parámetros!$A$2:$D$4, 4, FALSE))</f>
        <v>#VALUE!</v>
      </c>
    </row>
    <row r="16" spans="1:6" ht="26.1" customHeight="1">
      <c r="A16" s="144" t="s">
        <v>463</v>
      </c>
      <c r="B16" s="181" t="str">
        <f>IF(B11="Activos", 0.024, IF(B11="Costos", 0.016, ""))</f>
        <v/>
      </c>
      <c r="C16" s="181" t="str">
        <f>IF(C11="Activos", 0.024, IF(C11="Costos", 0.016, ""))</f>
        <v/>
      </c>
      <c r="D16" s="181" t="str">
        <f>IF(D11="Activos", 0.024, IF(D11="Costos", 0.016, ""))</f>
        <v/>
      </c>
      <c r="E16" s="181" t="str">
        <f>IF(E11="Activos", 0.024, IF(E11="Costos", 0.016, ""))</f>
        <v/>
      </c>
    </row>
    <row r="17" spans="1:6" ht="26.1" customHeight="1">
      <c r="A17" s="145" t="s">
        <v>387</v>
      </c>
      <c r="B17" s="182"/>
      <c r="C17" s="182"/>
      <c r="D17" s="182"/>
      <c r="E17" s="182"/>
    </row>
    <row r="18" spans="1:6" ht="26.1" customHeight="1">
      <c r="A18" s="146" t="s">
        <v>382</v>
      </c>
      <c r="B18" s="183" t="str">
        <f>'7.- Output Info Fin maq'!C7</f>
        <v/>
      </c>
      <c r="C18" s="183" t="str">
        <f>'7.- Output Info Fin maq'!C30</f>
        <v/>
      </c>
      <c r="D18" s="183" t="str">
        <f>'7.- Output Info Fin maq'!C53</f>
        <v/>
      </c>
      <c r="E18" s="183" t="str">
        <f>'7.- Output Info Fin maq'!C76</f>
        <v/>
      </c>
    </row>
    <row r="19" spans="1:6" ht="26.1" customHeight="1">
      <c r="A19" s="40" t="s">
        <v>383</v>
      </c>
      <c r="B19" s="176" t="e">
        <f>B9*B15</f>
        <v>#VALUE!</v>
      </c>
      <c r="C19" s="176" t="e">
        <f>C9*C15</f>
        <v>#VALUE!</v>
      </c>
      <c r="D19" s="176" t="e">
        <f>D9*D15</f>
        <v>#VALUE!</v>
      </c>
      <c r="E19" s="176" t="e">
        <f>E9*E15</f>
        <v>#VALUE!</v>
      </c>
    </row>
    <row r="20" spans="1:6" ht="26.1" customHeight="1">
      <c r="A20" s="40" t="s">
        <v>389</v>
      </c>
      <c r="B20" s="176" t="e">
        <f>B8*B16</f>
        <v>#VALUE!</v>
      </c>
      <c r="C20" s="176" t="e">
        <f>C8*C16</f>
        <v>#VALUE!</v>
      </c>
      <c r="D20" s="176" t="e">
        <f>D8*D16</f>
        <v>#VALUE!</v>
      </c>
      <c r="E20" s="176" t="e">
        <f>E8*E16</f>
        <v>#VALUE!</v>
      </c>
    </row>
    <row r="21" spans="1:6" ht="26.1" customHeight="1">
      <c r="A21" s="147" t="s">
        <v>371</v>
      </c>
      <c r="B21" s="176" t="str">
        <f>'7.- Output Info Fin maq'!C23</f>
        <v/>
      </c>
      <c r="C21" s="176" t="str">
        <f>'7.- Output Info Fin maq'!C46</f>
        <v/>
      </c>
      <c r="D21" s="176" t="str">
        <f>'7.- Output Info Fin maq'!C69</f>
        <v/>
      </c>
      <c r="E21" s="176" t="str">
        <f>'7.- Output Info Fin maq'!C92</f>
        <v/>
      </c>
    </row>
    <row r="22" spans="1:6" ht="26.1" customHeight="1">
      <c r="A22" s="147" t="s">
        <v>373</v>
      </c>
      <c r="B22" s="176" t="e">
        <f t="shared" ref="B22:E22" si="1">B19+B20</f>
        <v>#VALUE!</v>
      </c>
      <c r="C22" s="176" t="e">
        <f t="shared" si="1"/>
        <v>#VALUE!</v>
      </c>
      <c r="D22" s="176" t="e">
        <f t="shared" si="1"/>
        <v>#VALUE!</v>
      </c>
      <c r="E22" s="176" t="e">
        <f t="shared" si="1"/>
        <v>#VALUE!</v>
      </c>
    </row>
    <row r="23" spans="1:6" ht="26.1" customHeight="1">
      <c r="A23" s="147" t="s">
        <v>372</v>
      </c>
      <c r="B23" s="176" t="e">
        <f t="shared" ref="B23:E23" si="2">IF(B21&gt;0, MIN(B21, B22), B21)</f>
        <v>#VALUE!</v>
      </c>
      <c r="C23" s="176" t="e">
        <f t="shared" si="2"/>
        <v>#VALUE!</v>
      </c>
      <c r="D23" s="176" t="e">
        <f t="shared" si="2"/>
        <v>#VALUE!</v>
      </c>
      <c r="E23" s="176" t="e">
        <f t="shared" si="2"/>
        <v>#VALUE!</v>
      </c>
    </row>
    <row r="24" spans="1:6" ht="26.1" customHeight="1">
      <c r="A24" s="147" t="s">
        <v>384</v>
      </c>
      <c r="B24" s="176" t="e">
        <f t="shared" ref="B24:E24" si="3">B18+B19+B20-B23</f>
        <v>#VALUE!</v>
      </c>
      <c r="C24" s="176" t="e">
        <f t="shared" si="3"/>
        <v>#VALUE!</v>
      </c>
      <c r="D24" s="176" t="e">
        <f t="shared" si="3"/>
        <v>#VALUE!</v>
      </c>
      <c r="E24" s="176" t="e">
        <f t="shared" si="3"/>
        <v>#VALUE!</v>
      </c>
    </row>
    <row r="25" spans="1:6" ht="26.1" customHeight="1">
      <c r="A25" s="147" t="s">
        <v>84</v>
      </c>
      <c r="B25" s="184" t="str">
        <f>'7.- Output Info Fin maq'!C3</f>
        <v/>
      </c>
      <c r="C25" s="184" t="str">
        <f>'7.- Output Info Fin maq'!C26</f>
        <v/>
      </c>
      <c r="D25" s="184" t="str">
        <f>'7.- Output Info Fin maq'!C49</f>
        <v/>
      </c>
      <c r="E25" s="184" t="str">
        <f>'7.- Output Info Fin maq'!C72</f>
        <v/>
      </c>
      <c r="F25" s="44"/>
    </row>
    <row r="26" spans="1:6" ht="26.1" customHeight="1">
      <c r="A26" s="147" t="s">
        <v>498</v>
      </c>
      <c r="B26" s="176" t="e">
        <f t="shared" ref="B26:E26" si="4">B24-B25</f>
        <v>#VALUE!</v>
      </c>
      <c r="C26" s="176" t="e">
        <f t="shared" si="4"/>
        <v>#VALUE!</v>
      </c>
      <c r="D26" s="176" t="e">
        <f t="shared" si="4"/>
        <v>#VALUE!</v>
      </c>
      <c r="E26" s="176" t="e">
        <f t="shared" si="4"/>
        <v>#VALUE!</v>
      </c>
      <c r="F26" s="45"/>
    </row>
    <row r="27" spans="1:6" ht="26.1" customHeight="1">
      <c r="A27" s="147" t="s">
        <v>454</v>
      </c>
      <c r="B27" s="176" t="e">
        <f>+'9.- Ajuste por CxC'!B7</f>
        <v>#VALUE!</v>
      </c>
      <c r="C27" s="176" t="e">
        <f>+'9.- Ajuste por CxC'!C7</f>
        <v>#VALUE!</v>
      </c>
      <c r="D27" s="176" t="e">
        <f>+'9.- Ajuste por CxC'!D7</f>
        <v>#VALUE!</v>
      </c>
      <c r="E27" s="176" t="e">
        <f>+'9.- Ajuste por CxC'!E7</f>
        <v>#VALUE!</v>
      </c>
      <c r="F27" s="45"/>
    </row>
    <row r="28" spans="1:6" ht="26.1" customHeight="1">
      <c r="A28" s="147" t="s">
        <v>499</v>
      </c>
      <c r="B28" s="176" t="e">
        <f>+B26+B27</f>
        <v>#VALUE!</v>
      </c>
      <c r="C28" s="176" t="e">
        <f t="shared" ref="C28:E28" si="5">+C26+C27</f>
        <v>#VALUE!</v>
      </c>
      <c r="D28" s="176" t="e">
        <f t="shared" si="5"/>
        <v>#VALUE!</v>
      </c>
      <c r="E28" s="176" t="e">
        <f t="shared" si="5"/>
        <v>#VALUE!</v>
      </c>
      <c r="F28" s="45"/>
    </row>
    <row r="29" spans="1:6" ht="26.1" customHeight="1">
      <c r="A29" s="46" t="s">
        <v>465</v>
      </c>
      <c r="B29" s="150">
        <f>+'Parámetros 2'!$C$29</f>
        <v>94.722499999999997</v>
      </c>
      <c r="C29" s="150">
        <f>+'Parámetros 2'!$C$41</f>
        <v>99.492199999999997</v>
      </c>
      <c r="D29" s="150">
        <f>+'Parámetros 2'!$C$53</f>
        <v>103.476</v>
      </c>
      <c r="E29" s="150">
        <f>+'Parámetros 2'!$C$65</f>
        <v>106.83799999999999</v>
      </c>
    </row>
    <row r="30" spans="1:6" ht="51">
      <c r="A30" s="46" t="s">
        <v>458</v>
      </c>
      <c r="B30" s="151">
        <f>+'Parámetros 2'!$C$65</f>
        <v>106.83799999999999</v>
      </c>
      <c r="C30" s="151">
        <f>+'Parámetros 2'!$C$65</f>
        <v>106.83799999999999</v>
      </c>
      <c r="D30" s="151">
        <f>+'Parámetros 2'!$C$65</f>
        <v>106.83799999999999</v>
      </c>
      <c r="E30" s="150">
        <f>+'Parámetros 2'!C75</f>
        <v>110.21</v>
      </c>
    </row>
    <row r="31" spans="1:6" ht="26.1" customHeight="1">
      <c r="A31" s="147" t="s">
        <v>380</v>
      </c>
      <c r="B31" s="152">
        <f>B30/B29</f>
        <v>1.1279051967589537</v>
      </c>
      <c r="C31" s="152">
        <f>C30/C29</f>
        <v>1.0738329235859696</v>
      </c>
      <c r="D31" s="152">
        <f t="shared" ref="D31:E31" si="6">D30/D29</f>
        <v>1.0324906258456066</v>
      </c>
      <c r="E31" s="152">
        <f t="shared" si="6"/>
        <v>1.0315618038525618</v>
      </c>
    </row>
    <row r="32" spans="1:6" ht="26.1" customHeight="1">
      <c r="A32" s="147" t="s">
        <v>386</v>
      </c>
      <c r="B32" s="143" t="e">
        <f>IF(B28&lt;0, B28, B28*B31)</f>
        <v>#VALUE!</v>
      </c>
      <c r="C32" s="143" t="e">
        <f t="shared" ref="C32:E32" si="7">IF(C28&lt;0, C28, C28*C31)</f>
        <v>#VALUE!</v>
      </c>
      <c r="D32" s="143" t="e">
        <f t="shared" si="7"/>
        <v>#VALUE!</v>
      </c>
      <c r="E32" s="143" t="e">
        <f t="shared" si="7"/>
        <v>#VALUE!</v>
      </c>
    </row>
    <row r="33" spans="1:6" ht="26.1" customHeight="1">
      <c r="A33" s="148" t="s">
        <v>455</v>
      </c>
      <c r="B33" s="149" t="e">
        <f>+B32</f>
        <v>#VALUE!</v>
      </c>
      <c r="C33" s="149" t="e">
        <f t="shared" ref="C33:E33" si="8">+C32</f>
        <v>#VALUE!</v>
      </c>
      <c r="D33" s="149" t="e">
        <f t="shared" si="8"/>
        <v>#VALUE!</v>
      </c>
      <c r="E33" s="149" t="e">
        <f t="shared" si="8"/>
        <v>#VALUE!</v>
      </c>
      <c r="F33" s="47"/>
    </row>
    <row r="34" spans="1:6" ht="26.1" customHeight="1">
      <c r="A34" s="147" t="s">
        <v>466</v>
      </c>
      <c r="B34" s="185" t="e">
        <f t="shared" ref="B34:E34" si="9">(B25-B18)/B18</f>
        <v>#VALUE!</v>
      </c>
      <c r="C34" s="185" t="e">
        <f t="shared" si="9"/>
        <v>#VALUE!</v>
      </c>
      <c r="D34" s="185" t="e">
        <f t="shared" si="9"/>
        <v>#VALUE!</v>
      </c>
      <c r="E34" s="185" t="e">
        <f t="shared" si="9"/>
        <v>#VALUE!</v>
      </c>
    </row>
    <row r="35" spans="1:6" ht="26.1" customHeight="1">
      <c r="A35" s="137" t="s">
        <v>467</v>
      </c>
      <c r="B35" s="186" t="e">
        <f t="shared" ref="B35:E35" si="10">(B24-B18)/B18</f>
        <v>#VALUE!</v>
      </c>
      <c r="C35" s="186" t="e">
        <f t="shared" si="10"/>
        <v>#VALUE!</v>
      </c>
      <c r="D35" s="186" t="e">
        <f t="shared" si="10"/>
        <v>#VALUE!</v>
      </c>
      <c r="E35" s="186" t="e">
        <f t="shared" si="10"/>
        <v>#VALUE!</v>
      </c>
    </row>
    <row r="37" spans="1:6" ht="15.75" thickBot="1"/>
    <row r="38" spans="1:6" ht="15" customHeight="1">
      <c r="A38" s="253" t="s">
        <v>502</v>
      </c>
      <c r="B38" s="254"/>
      <c r="C38" s="254"/>
      <c r="D38" s="254"/>
      <c r="E38" s="255"/>
    </row>
    <row r="39" spans="1:6">
      <c r="A39" s="256"/>
      <c r="B39" s="257"/>
      <c r="C39" s="257"/>
      <c r="D39" s="257"/>
      <c r="E39" s="258"/>
    </row>
    <row r="40" spans="1:6">
      <c r="A40" s="256"/>
      <c r="B40" s="257"/>
      <c r="C40" s="257"/>
      <c r="D40" s="257"/>
      <c r="E40" s="258"/>
    </row>
    <row r="41" spans="1:6">
      <c r="A41" s="256"/>
      <c r="B41" s="257"/>
      <c r="C41" s="257"/>
      <c r="D41" s="257"/>
      <c r="E41" s="258"/>
    </row>
    <row r="42" spans="1:6" ht="15.75" thickBot="1">
      <c r="A42" s="259"/>
      <c r="B42" s="260"/>
      <c r="C42" s="260"/>
      <c r="D42" s="260"/>
      <c r="E42" s="261"/>
    </row>
  </sheetData>
  <sheetProtection algorithmName="SHA-512" hashValue="psAOycVfbPnCTp9BA0jUFwdkRMZQNazayChrA8IcY4nUkM5okozCcFZLGCuyVd6DR+Z2wuMeOxkT248r1S71NA==" saltValue="CwICM6hggw+FVSvJ4BSOzw==" spinCount="100000" sheet="1" objects="1" scenarios="1"/>
  <mergeCells count="1">
    <mergeCell ref="A38:E42"/>
  </mergeCells>
  <conditionalFormatting sqref="B2">
    <cfRule type="expression" dxfId="2" priority="11">
      <formula>B2&lt;0.9</formula>
    </cfRule>
  </conditionalFormatting>
  <conditionalFormatting sqref="C2:D2">
    <cfRule type="expression" dxfId="1" priority="7">
      <formula>C2&lt;0.9</formula>
    </cfRule>
  </conditionalFormatting>
  <conditionalFormatting sqref="E2">
    <cfRule type="expression" dxfId="0" priority="3">
      <formula>E2&lt;0.9</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Parámetros!$A$263:$A$283</xm:f>
          </x14:formula1>
          <xm:sqref>C2:E2 B2</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M283"/>
  <sheetViews>
    <sheetView workbookViewId="0"/>
  </sheetViews>
  <sheetFormatPr baseColWidth="10" defaultColWidth="11.42578125" defaultRowHeight="15"/>
  <cols>
    <col min="1" max="1" width="30.140625" style="187" customWidth="1"/>
    <col min="2" max="4" width="23" style="187" customWidth="1"/>
    <col min="5" max="5" width="2.28515625" style="187" bestFit="1" customWidth="1"/>
    <col min="6" max="6" width="11.42578125" style="216" bestFit="1" customWidth="1"/>
    <col min="7" max="7" width="10.7109375" style="216" bestFit="1" customWidth="1"/>
    <col min="8" max="8" width="9.42578125" style="187" bestFit="1" customWidth="1"/>
    <col min="9" max="13" width="11.42578125" style="187" bestFit="1" customWidth="1"/>
    <col min="14" max="16384" width="11.42578125" style="187"/>
  </cols>
  <sheetData>
    <row r="1" spans="1:13">
      <c r="B1" s="188" t="s">
        <v>82</v>
      </c>
      <c r="C1" s="188" t="s">
        <v>83</v>
      </c>
      <c r="D1" s="188" t="s">
        <v>367</v>
      </c>
      <c r="E1" s="188"/>
      <c r="F1" s="268" t="s">
        <v>437</v>
      </c>
      <c r="G1" s="269"/>
      <c r="H1" s="189"/>
      <c r="I1" s="189"/>
      <c r="J1" s="189"/>
      <c r="K1" s="189"/>
      <c r="L1" s="189"/>
      <c r="M1" s="190"/>
    </row>
    <row r="2" spans="1:13">
      <c r="A2" s="187" t="s">
        <v>79</v>
      </c>
      <c r="B2" s="187">
        <v>3.4799999999999998E-2</v>
      </c>
      <c r="C2" s="187">
        <v>4.2700000000000002E-2</v>
      </c>
      <c r="D2" s="191">
        <v>4.8899999999999999E-2</v>
      </c>
      <c r="E2" s="192"/>
      <c r="F2" s="193">
        <v>2016</v>
      </c>
      <c r="G2" s="194">
        <f>+ROUND(4.47388888888889%,4)</f>
        <v>4.4699999999999997E-2</v>
      </c>
      <c r="H2" s="195"/>
      <c r="I2" s="195"/>
      <c r="J2" s="195"/>
      <c r="K2" s="195"/>
      <c r="L2" s="195"/>
      <c r="M2" s="196"/>
    </row>
    <row r="3" spans="1:13">
      <c r="A3" s="187" t="s">
        <v>80</v>
      </c>
      <c r="B3" s="187">
        <v>2.7099999999999999E-2</v>
      </c>
      <c r="C3" s="187">
        <v>2.9600000000000001E-2</v>
      </c>
      <c r="D3" s="191">
        <v>3.49E-2</v>
      </c>
      <c r="E3" s="192"/>
      <c r="F3" s="193">
        <v>2017</v>
      </c>
      <c r="G3" s="194">
        <f>+ROUND(7.05406334661354%,4)</f>
        <v>7.0499999999999993E-2</v>
      </c>
      <c r="H3" s="195"/>
      <c r="I3" s="195"/>
      <c r="J3" s="195"/>
      <c r="K3" s="195"/>
      <c r="L3" s="195"/>
      <c r="M3" s="196"/>
    </row>
    <row r="4" spans="1:13">
      <c r="A4" s="187" t="s">
        <v>81</v>
      </c>
      <c r="B4" s="187">
        <f>TRUNC(AVERAGE(B2:B3), 4)</f>
        <v>3.09E-2</v>
      </c>
      <c r="C4" s="187">
        <f>TRUNC(AVERAGE(C2:C3), 4)</f>
        <v>3.61E-2</v>
      </c>
      <c r="D4" s="191">
        <v>4.2500000000000003E-2</v>
      </c>
      <c r="E4" s="192"/>
      <c r="F4" s="193">
        <v>2018</v>
      </c>
      <c r="G4" s="194">
        <f>+ROUND(7.99597131474103%,4)</f>
        <v>0.08</v>
      </c>
      <c r="H4" s="195"/>
      <c r="I4" s="195"/>
      <c r="J4" s="195"/>
      <c r="K4" s="195"/>
      <c r="L4" s="195"/>
      <c r="M4" s="196"/>
    </row>
    <row r="5" spans="1:13">
      <c r="E5" s="192"/>
      <c r="F5" s="193">
        <v>2018</v>
      </c>
      <c r="G5" s="194">
        <f>+ROUND(8.31752509960159%,4)</f>
        <v>8.3199999999999996E-2</v>
      </c>
      <c r="H5" s="195"/>
      <c r="I5" s="195"/>
      <c r="J5" s="195"/>
      <c r="K5" s="195"/>
      <c r="L5" s="195"/>
      <c r="M5" s="196"/>
    </row>
    <row r="6" spans="1:13">
      <c r="A6" s="197" t="s">
        <v>78</v>
      </c>
      <c r="B6" s="187" t="s">
        <v>112</v>
      </c>
      <c r="E6" s="192"/>
      <c r="F6" s="193"/>
      <c r="G6" s="194"/>
      <c r="H6" s="195"/>
      <c r="I6" s="195"/>
      <c r="J6" s="195"/>
      <c r="K6" s="195"/>
      <c r="L6" s="195"/>
      <c r="M6" s="196"/>
    </row>
    <row r="7" spans="1:13">
      <c r="A7" s="188" t="s">
        <v>76</v>
      </c>
      <c r="B7" s="187" t="s">
        <v>86</v>
      </c>
      <c r="E7" s="192"/>
      <c r="F7" s="193"/>
      <c r="G7" s="194"/>
      <c r="H7" s="195"/>
      <c r="I7" s="195"/>
      <c r="J7" s="195"/>
      <c r="K7" s="195"/>
      <c r="L7" s="195"/>
      <c r="M7" s="196"/>
    </row>
    <row r="8" spans="1:13">
      <c r="A8" s="188" t="s">
        <v>98</v>
      </c>
      <c r="B8" s="187" t="s">
        <v>97</v>
      </c>
      <c r="F8" s="198"/>
      <c r="G8" s="195"/>
      <c r="H8" s="195"/>
      <c r="I8" s="199"/>
      <c r="J8" s="199"/>
      <c r="K8" s="199"/>
      <c r="L8" s="195"/>
      <c r="M8" s="196"/>
    </row>
    <row r="9" spans="1:13">
      <c r="A9" s="188" t="s">
        <v>88</v>
      </c>
      <c r="B9" s="187" t="s">
        <v>87</v>
      </c>
      <c r="F9" s="200"/>
      <c r="G9" s="201"/>
      <c r="H9" s="195"/>
      <c r="I9" s="202">
        <v>2016</v>
      </c>
      <c r="J9" s="202">
        <v>2017</v>
      </c>
      <c r="K9" s="202">
        <v>2018</v>
      </c>
      <c r="L9" s="202">
        <v>2019</v>
      </c>
      <c r="M9" s="203" t="s">
        <v>436</v>
      </c>
    </row>
    <row r="10" spans="1:13">
      <c r="A10" s="188" t="s">
        <v>90</v>
      </c>
      <c r="B10" s="187" t="s">
        <v>89</v>
      </c>
      <c r="F10" s="204">
        <v>0</v>
      </c>
      <c r="G10" s="205">
        <v>60</v>
      </c>
      <c r="H10" s="206" t="s">
        <v>439</v>
      </c>
      <c r="I10" s="194">
        <v>0</v>
      </c>
      <c r="J10" s="194">
        <v>0</v>
      </c>
      <c r="K10" s="194">
        <v>0</v>
      </c>
      <c r="L10" s="194">
        <v>0</v>
      </c>
      <c r="M10" s="207">
        <v>0</v>
      </c>
    </row>
    <row r="11" spans="1:13">
      <c r="A11" s="188" t="s">
        <v>92</v>
      </c>
      <c r="B11" s="187" t="s">
        <v>91</v>
      </c>
      <c r="D11" s="187" t="s">
        <v>404</v>
      </c>
      <c r="F11" s="208">
        <v>61</v>
      </c>
      <c r="G11" s="209">
        <v>90</v>
      </c>
      <c r="H11" s="206" t="s">
        <v>440</v>
      </c>
      <c r="I11" s="194">
        <f>+ROUND($G$2+M11,5)</f>
        <v>4.4699999999999997E-2</v>
      </c>
      <c r="J11" s="194">
        <f>+ROUND($G$3+M11,5)</f>
        <v>7.0499999999999993E-2</v>
      </c>
      <c r="K11" s="194">
        <f>+ROUND($G$4+M11,5)</f>
        <v>0.08</v>
      </c>
      <c r="L11" s="194">
        <f>+ROUND($G$5+M11,5)</f>
        <v>8.3199999999999996E-2</v>
      </c>
      <c r="M11" s="207">
        <v>0</v>
      </c>
    </row>
    <row r="12" spans="1:13">
      <c r="A12" s="188" t="s">
        <v>121</v>
      </c>
      <c r="B12" s="187" t="s">
        <v>424</v>
      </c>
      <c r="D12" s="187" t="s">
        <v>405</v>
      </c>
      <c r="F12" s="208">
        <v>91</v>
      </c>
      <c r="G12" s="209">
        <v>120</v>
      </c>
      <c r="H12" s="206" t="s">
        <v>441</v>
      </c>
      <c r="I12" s="194">
        <f>+ROUND($G$2+M12,5)</f>
        <v>4.9700000000000001E-2</v>
      </c>
      <c r="J12" s="194">
        <f t="shared" ref="J12:J21" si="0">+ROUND($G$3+M12,5)</f>
        <v>7.5499999999999998E-2</v>
      </c>
      <c r="K12" s="194">
        <f t="shared" ref="K12:K21" si="1">+ROUND($G$4+M12,5)</f>
        <v>8.5000000000000006E-2</v>
      </c>
      <c r="L12" s="194">
        <f t="shared" ref="L12:L21" si="2">+ROUND($G$5+M12,5)</f>
        <v>8.8200000000000001E-2</v>
      </c>
      <c r="M12" s="207">
        <v>5.0000000000000001E-3</v>
      </c>
    </row>
    <row r="13" spans="1:13">
      <c r="A13" s="188" t="s">
        <v>109</v>
      </c>
      <c r="B13" s="187" t="s">
        <v>108</v>
      </c>
      <c r="F13" s="208">
        <v>121</v>
      </c>
      <c r="G13" s="209">
        <v>150</v>
      </c>
      <c r="H13" s="206" t="s">
        <v>443</v>
      </c>
      <c r="I13" s="194">
        <f t="shared" ref="I13:I21" si="3">+ROUND($G$2+M13,5)</f>
        <v>5.4699999999999999E-2</v>
      </c>
      <c r="J13" s="194">
        <f t="shared" si="0"/>
        <v>8.0500000000000002E-2</v>
      </c>
      <c r="K13" s="194">
        <f t="shared" si="1"/>
        <v>0.09</v>
      </c>
      <c r="L13" s="194">
        <f t="shared" si="2"/>
        <v>9.3200000000000005E-2</v>
      </c>
      <c r="M13" s="207">
        <v>0.01</v>
      </c>
    </row>
    <row r="14" spans="1:13">
      <c r="A14" s="188" t="s">
        <v>104</v>
      </c>
      <c r="B14" s="187" t="s">
        <v>103</v>
      </c>
      <c r="D14" s="187" t="s">
        <v>426</v>
      </c>
      <c r="F14" s="208">
        <v>151</v>
      </c>
      <c r="G14" s="209">
        <v>180</v>
      </c>
      <c r="H14" s="206" t="s">
        <v>442</v>
      </c>
      <c r="I14" s="194">
        <f t="shared" si="3"/>
        <v>5.9700000000000003E-2</v>
      </c>
      <c r="J14" s="194">
        <f t="shared" si="0"/>
        <v>8.5500000000000007E-2</v>
      </c>
      <c r="K14" s="194">
        <f t="shared" si="1"/>
        <v>9.5000000000000001E-2</v>
      </c>
      <c r="L14" s="194">
        <f t="shared" si="2"/>
        <v>9.8199999999999996E-2</v>
      </c>
      <c r="M14" s="207">
        <v>1.4999999999999999E-2</v>
      </c>
    </row>
    <row r="15" spans="1:13">
      <c r="A15" s="188" t="s">
        <v>100</v>
      </c>
      <c r="B15" s="187" t="s">
        <v>99</v>
      </c>
      <c r="D15" s="187" t="s">
        <v>428</v>
      </c>
      <c r="F15" s="208">
        <v>181</v>
      </c>
      <c r="G15" s="209">
        <v>210</v>
      </c>
      <c r="H15" s="206" t="s">
        <v>444</v>
      </c>
      <c r="I15" s="194">
        <f t="shared" si="3"/>
        <v>6.4699999999999994E-2</v>
      </c>
      <c r="J15" s="194">
        <f t="shared" si="0"/>
        <v>9.0499999999999997E-2</v>
      </c>
      <c r="K15" s="194">
        <f t="shared" si="1"/>
        <v>0.1</v>
      </c>
      <c r="L15" s="194">
        <f t="shared" si="2"/>
        <v>0.1032</v>
      </c>
      <c r="M15" s="207">
        <v>0.02</v>
      </c>
    </row>
    <row r="16" spans="1:13">
      <c r="A16" s="188" t="s">
        <v>111</v>
      </c>
      <c r="B16" s="187" t="s">
        <v>110</v>
      </c>
      <c r="D16" s="187" t="s">
        <v>427</v>
      </c>
      <c r="F16" s="208">
        <v>211</v>
      </c>
      <c r="G16" s="209">
        <v>240</v>
      </c>
      <c r="H16" s="206" t="s">
        <v>445</v>
      </c>
      <c r="I16" s="194">
        <f t="shared" si="3"/>
        <v>6.9699999999999998E-2</v>
      </c>
      <c r="J16" s="194">
        <f t="shared" si="0"/>
        <v>9.5500000000000002E-2</v>
      </c>
      <c r="K16" s="194">
        <f t="shared" si="1"/>
        <v>0.105</v>
      </c>
      <c r="L16" s="194">
        <f t="shared" si="2"/>
        <v>0.1082</v>
      </c>
      <c r="M16" s="207">
        <v>2.5000000000000001E-2</v>
      </c>
    </row>
    <row r="17" spans="1:13">
      <c r="A17" s="188" t="s">
        <v>94</v>
      </c>
      <c r="B17" s="187" t="s">
        <v>93</v>
      </c>
      <c r="D17" s="187" t="s">
        <v>472</v>
      </c>
      <c r="F17" s="208">
        <v>241</v>
      </c>
      <c r="G17" s="209">
        <v>270</v>
      </c>
      <c r="H17" s="206" t="s">
        <v>446</v>
      </c>
      <c r="I17" s="194">
        <f t="shared" si="3"/>
        <v>7.4700000000000003E-2</v>
      </c>
      <c r="J17" s="194">
        <f t="shared" si="0"/>
        <v>0.10050000000000001</v>
      </c>
      <c r="K17" s="194">
        <f t="shared" si="1"/>
        <v>0.11</v>
      </c>
      <c r="L17" s="194">
        <f t="shared" si="2"/>
        <v>0.1132</v>
      </c>
      <c r="M17" s="207">
        <v>0.03</v>
      </c>
    </row>
    <row r="18" spans="1:13">
      <c r="A18" s="188" t="s">
        <v>105</v>
      </c>
      <c r="B18" s="187" t="s">
        <v>425</v>
      </c>
      <c r="F18" s="208">
        <v>271</v>
      </c>
      <c r="G18" s="209">
        <v>300</v>
      </c>
      <c r="H18" s="206" t="s">
        <v>447</v>
      </c>
      <c r="I18" s="194">
        <f t="shared" si="3"/>
        <v>7.9699999999999993E-2</v>
      </c>
      <c r="J18" s="194">
        <f t="shared" si="0"/>
        <v>0.1055</v>
      </c>
      <c r="K18" s="194">
        <f t="shared" si="1"/>
        <v>0.115</v>
      </c>
      <c r="L18" s="194">
        <f t="shared" si="2"/>
        <v>0.1182</v>
      </c>
      <c r="M18" s="207">
        <v>3.5000000000000003E-2</v>
      </c>
    </row>
    <row r="19" spans="1:13">
      <c r="A19" s="188" t="s">
        <v>96</v>
      </c>
      <c r="B19" s="187" t="s">
        <v>95</v>
      </c>
      <c r="F19" s="208">
        <v>301</v>
      </c>
      <c r="G19" s="209">
        <v>330</v>
      </c>
      <c r="H19" s="206" t="s">
        <v>448</v>
      </c>
      <c r="I19" s="194">
        <f t="shared" si="3"/>
        <v>8.4699999999999998E-2</v>
      </c>
      <c r="J19" s="194">
        <f t="shared" si="0"/>
        <v>0.1105</v>
      </c>
      <c r="K19" s="194">
        <f t="shared" si="1"/>
        <v>0.12</v>
      </c>
      <c r="L19" s="194">
        <f t="shared" si="2"/>
        <v>0.1232</v>
      </c>
      <c r="M19" s="207">
        <v>0.04</v>
      </c>
    </row>
    <row r="20" spans="1:13">
      <c r="A20" s="188" t="s">
        <v>114</v>
      </c>
      <c r="B20" s="187" t="s">
        <v>113</v>
      </c>
      <c r="F20" s="208">
        <v>331</v>
      </c>
      <c r="G20" s="209">
        <v>360</v>
      </c>
      <c r="H20" s="206" t="s">
        <v>449</v>
      </c>
      <c r="I20" s="194">
        <f t="shared" si="3"/>
        <v>8.9700000000000002E-2</v>
      </c>
      <c r="J20" s="194">
        <f t="shared" si="0"/>
        <v>0.11550000000000001</v>
      </c>
      <c r="K20" s="194">
        <f t="shared" si="1"/>
        <v>0.125</v>
      </c>
      <c r="L20" s="194">
        <f t="shared" si="2"/>
        <v>0.12820000000000001</v>
      </c>
      <c r="M20" s="207">
        <v>4.4999999999999998E-2</v>
      </c>
    </row>
    <row r="21" spans="1:13">
      <c r="A21" s="188" t="s">
        <v>116</v>
      </c>
      <c r="B21" s="187" t="s">
        <v>115</v>
      </c>
      <c r="F21" s="208">
        <v>361</v>
      </c>
      <c r="G21" s="210">
        <v>1000000</v>
      </c>
      <c r="H21" s="206" t="s">
        <v>450</v>
      </c>
      <c r="I21" s="194">
        <f t="shared" si="3"/>
        <v>9.4700000000000006E-2</v>
      </c>
      <c r="J21" s="194">
        <f t="shared" si="0"/>
        <v>0.1205</v>
      </c>
      <c r="K21" s="194">
        <f t="shared" si="1"/>
        <v>0.13</v>
      </c>
      <c r="L21" s="194">
        <f t="shared" si="2"/>
        <v>0.13320000000000001</v>
      </c>
      <c r="M21" s="207">
        <v>0.05</v>
      </c>
    </row>
    <row r="22" spans="1:13">
      <c r="A22" s="188" t="s">
        <v>102</v>
      </c>
      <c r="B22" s="187" t="s">
        <v>101</v>
      </c>
      <c r="F22" s="208"/>
      <c r="G22" s="209"/>
      <c r="H22" s="195"/>
      <c r="I22" s="195"/>
      <c r="J22" s="195"/>
      <c r="K22" s="195"/>
      <c r="L22" s="195"/>
      <c r="M22" s="196"/>
    </row>
    <row r="23" spans="1:13">
      <c r="A23" s="188" t="s">
        <v>107</v>
      </c>
      <c r="B23" s="187" t="s">
        <v>106</v>
      </c>
      <c r="F23" s="208">
        <f>+MATCH(G23,$H$9:$L$9,0)</f>
        <v>2</v>
      </c>
      <c r="G23" s="209">
        <f>+I9</f>
        <v>2016</v>
      </c>
      <c r="H23" s="194" t="e">
        <f>+VLOOKUP('9.- Ajuste por CxC'!$B$6,Parámetros!$H$9:$L$21,Parámetros!F23,)</f>
        <v>#VALUE!</v>
      </c>
      <c r="I23" s="195"/>
      <c r="J23" s="195"/>
      <c r="K23" s="195"/>
      <c r="L23" s="195"/>
      <c r="M23" s="196"/>
    </row>
    <row r="24" spans="1:13">
      <c r="A24" s="188" t="s">
        <v>118</v>
      </c>
      <c r="B24" s="187" t="s">
        <v>117</v>
      </c>
      <c r="F24" s="208">
        <f t="shared" ref="F24:F26" si="4">+MATCH(G24,$H$9:$L$9,0)</f>
        <v>3</v>
      </c>
      <c r="G24" s="209">
        <f>+J9</f>
        <v>2017</v>
      </c>
      <c r="H24" s="194" t="e">
        <f>+VLOOKUP('9.- Ajuste por CxC'!$C$6,Parámetros!$H$9:$L$21,Parámetros!F24,FALSE)</f>
        <v>#VALUE!</v>
      </c>
      <c r="I24" s="195"/>
      <c r="J24" s="195"/>
      <c r="K24" s="195"/>
      <c r="L24" s="195"/>
      <c r="M24" s="196"/>
    </row>
    <row r="25" spans="1:13">
      <c r="A25" s="188" t="s">
        <v>120</v>
      </c>
      <c r="B25" s="187" t="s">
        <v>119</v>
      </c>
      <c r="F25" s="208">
        <f t="shared" si="4"/>
        <v>4</v>
      </c>
      <c r="G25" s="209">
        <f>+K9</f>
        <v>2018</v>
      </c>
      <c r="H25" s="194" t="e">
        <f>+VLOOKUP('9.- Ajuste por CxC'!$D$6,Parámetros!$H$9:$L$21,Parámetros!F25,FALSE)</f>
        <v>#VALUE!</v>
      </c>
      <c r="I25" s="195"/>
      <c r="J25" s="195"/>
      <c r="K25" s="195"/>
      <c r="L25" s="195"/>
      <c r="M25" s="196"/>
    </row>
    <row r="26" spans="1:13" ht="15.75" thickBot="1">
      <c r="F26" s="211">
        <f t="shared" si="4"/>
        <v>5</v>
      </c>
      <c r="G26" s="212">
        <f>+L9</f>
        <v>2019</v>
      </c>
      <c r="H26" s="213" t="e">
        <f>+VLOOKUP('9.- Ajuste por CxC'!$E$6,Parámetros!$H$9:$L$21,Parámetros!F26,FALSE)</f>
        <v>#VALUE!</v>
      </c>
      <c r="I26" s="214"/>
      <c r="J26" s="214"/>
      <c r="K26" s="214"/>
      <c r="L26" s="214"/>
      <c r="M26" s="215"/>
    </row>
    <row r="27" spans="1:13">
      <c r="F27" s="209"/>
      <c r="G27" s="209"/>
    </row>
    <row r="28" spans="1:13" hidden="1">
      <c r="A28" s="187" t="s">
        <v>122</v>
      </c>
      <c r="F28" s="209"/>
      <c r="G28" s="209"/>
    </row>
    <row r="29" spans="1:13" hidden="1">
      <c r="A29" s="187" t="s">
        <v>123</v>
      </c>
      <c r="F29" s="209"/>
      <c r="G29" s="209"/>
    </row>
    <row r="30" spans="1:13" hidden="1">
      <c r="A30" s="187" t="s">
        <v>124</v>
      </c>
      <c r="F30" s="209"/>
      <c r="G30" s="209"/>
    </row>
    <row r="31" spans="1:13" hidden="1">
      <c r="A31" s="187" t="s">
        <v>125</v>
      </c>
      <c r="F31" s="209"/>
      <c r="G31" s="209"/>
    </row>
    <row r="32" spans="1:13" hidden="1">
      <c r="A32" s="187" t="s">
        <v>126</v>
      </c>
      <c r="F32" s="209"/>
      <c r="G32" s="209"/>
    </row>
    <row r="33" spans="1:7" hidden="1">
      <c r="A33" s="187" t="s">
        <v>127</v>
      </c>
      <c r="F33" s="209"/>
      <c r="G33" s="209"/>
    </row>
    <row r="34" spans="1:7" hidden="1">
      <c r="A34" s="187" t="s">
        <v>128</v>
      </c>
      <c r="F34" s="209"/>
      <c r="G34" s="209"/>
    </row>
    <row r="35" spans="1:7" hidden="1">
      <c r="A35" s="187" t="s">
        <v>129</v>
      </c>
      <c r="F35" s="209"/>
      <c r="G35" s="209"/>
    </row>
    <row r="36" spans="1:7" hidden="1">
      <c r="A36" s="187" t="s">
        <v>130</v>
      </c>
      <c r="F36" s="209"/>
      <c r="G36" s="209"/>
    </row>
    <row r="37" spans="1:7" hidden="1">
      <c r="A37" s="187" t="s">
        <v>131</v>
      </c>
      <c r="F37" s="209"/>
      <c r="G37" s="209"/>
    </row>
    <row r="38" spans="1:7" hidden="1">
      <c r="A38" s="187" t="s">
        <v>132</v>
      </c>
      <c r="F38" s="209"/>
      <c r="G38" s="209"/>
    </row>
    <row r="39" spans="1:7" hidden="1">
      <c r="A39" s="187" t="s">
        <v>133</v>
      </c>
      <c r="F39" s="209"/>
      <c r="G39" s="209"/>
    </row>
    <row r="40" spans="1:7" hidden="1">
      <c r="A40" s="187" t="s">
        <v>134</v>
      </c>
      <c r="F40" s="209"/>
      <c r="G40" s="209"/>
    </row>
    <row r="41" spans="1:7" hidden="1">
      <c r="A41" s="187" t="s">
        <v>135</v>
      </c>
      <c r="F41" s="209"/>
      <c r="G41" s="209"/>
    </row>
    <row r="42" spans="1:7" hidden="1">
      <c r="A42" s="187" t="s">
        <v>136</v>
      </c>
      <c r="F42" s="209"/>
      <c r="G42" s="209"/>
    </row>
    <row r="43" spans="1:7" hidden="1">
      <c r="A43" s="187" t="s">
        <v>137</v>
      </c>
      <c r="F43" s="209"/>
      <c r="G43" s="209"/>
    </row>
    <row r="44" spans="1:7" hidden="1">
      <c r="A44" s="187" t="s">
        <v>138</v>
      </c>
      <c r="F44" s="209"/>
      <c r="G44" s="209"/>
    </row>
    <row r="45" spans="1:7" hidden="1">
      <c r="A45" s="187" t="s">
        <v>139</v>
      </c>
      <c r="F45" s="209"/>
      <c r="G45" s="209"/>
    </row>
    <row r="46" spans="1:7" hidden="1">
      <c r="A46" s="187" t="s">
        <v>140</v>
      </c>
      <c r="F46" s="209"/>
      <c r="G46" s="209"/>
    </row>
    <row r="47" spans="1:7" hidden="1">
      <c r="A47" s="187" t="s">
        <v>141</v>
      </c>
      <c r="F47" s="209"/>
      <c r="G47" s="209"/>
    </row>
    <row r="48" spans="1:7" hidden="1">
      <c r="A48" s="187" t="s">
        <v>142</v>
      </c>
      <c r="F48" s="209"/>
      <c r="G48" s="209"/>
    </row>
    <row r="49" spans="1:7" hidden="1">
      <c r="A49" s="187" t="s">
        <v>143</v>
      </c>
      <c r="F49" s="209"/>
      <c r="G49" s="209"/>
    </row>
    <row r="50" spans="1:7" hidden="1">
      <c r="A50" s="187" t="s">
        <v>144</v>
      </c>
      <c r="F50" s="209"/>
      <c r="G50" s="209"/>
    </row>
    <row r="51" spans="1:7" hidden="1">
      <c r="A51" s="187" t="s">
        <v>145</v>
      </c>
      <c r="F51" s="209"/>
      <c r="G51" s="209"/>
    </row>
    <row r="52" spans="1:7" hidden="1">
      <c r="A52" s="187" t="s">
        <v>146</v>
      </c>
      <c r="F52" s="209"/>
      <c r="G52" s="209"/>
    </row>
    <row r="53" spans="1:7" hidden="1">
      <c r="A53" s="187" t="s">
        <v>147</v>
      </c>
      <c r="F53" s="209"/>
      <c r="G53" s="209"/>
    </row>
    <row r="54" spans="1:7" hidden="1">
      <c r="A54" s="187" t="s">
        <v>148</v>
      </c>
      <c r="F54" s="209"/>
      <c r="G54" s="209"/>
    </row>
    <row r="55" spans="1:7" hidden="1">
      <c r="A55" s="187" t="s">
        <v>149</v>
      </c>
      <c r="F55" s="209"/>
      <c r="G55" s="209"/>
    </row>
    <row r="56" spans="1:7" hidden="1">
      <c r="A56" s="187" t="s">
        <v>150</v>
      </c>
      <c r="F56" s="209"/>
      <c r="G56" s="209"/>
    </row>
    <row r="57" spans="1:7" hidden="1">
      <c r="A57" s="187" t="s">
        <v>151</v>
      </c>
      <c r="F57" s="209"/>
      <c r="G57" s="209"/>
    </row>
    <row r="58" spans="1:7" hidden="1">
      <c r="A58" s="187" t="s">
        <v>152</v>
      </c>
      <c r="F58" s="209"/>
      <c r="G58" s="209"/>
    </row>
    <row r="59" spans="1:7" hidden="1">
      <c r="A59" s="187" t="s">
        <v>153</v>
      </c>
    </row>
    <row r="60" spans="1:7" hidden="1">
      <c r="A60" s="187" t="s">
        <v>154</v>
      </c>
    </row>
    <row r="61" spans="1:7" hidden="1">
      <c r="A61" s="187" t="s">
        <v>155</v>
      </c>
    </row>
    <row r="62" spans="1:7" hidden="1">
      <c r="A62" s="187" t="s">
        <v>156</v>
      </c>
    </row>
    <row r="63" spans="1:7" hidden="1">
      <c r="A63" s="187" t="s">
        <v>157</v>
      </c>
    </row>
    <row r="64" spans="1:7" hidden="1">
      <c r="A64" s="187" t="s">
        <v>158</v>
      </c>
    </row>
    <row r="65" spans="1:1" hidden="1">
      <c r="A65" s="187" t="s">
        <v>159</v>
      </c>
    </row>
    <row r="66" spans="1:1" hidden="1">
      <c r="A66" s="187" t="s">
        <v>160</v>
      </c>
    </row>
    <row r="67" spans="1:1" hidden="1">
      <c r="A67" s="187" t="s">
        <v>161</v>
      </c>
    </row>
    <row r="68" spans="1:1" hidden="1">
      <c r="A68" s="187" t="s">
        <v>162</v>
      </c>
    </row>
    <row r="69" spans="1:1" hidden="1">
      <c r="A69" s="187" t="s">
        <v>163</v>
      </c>
    </row>
    <row r="70" spans="1:1" hidden="1">
      <c r="A70" s="187" t="s">
        <v>164</v>
      </c>
    </row>
    <row r="71" spans="1:1" hidden="1">
      <c r="A71" s="187" t="s">
        <v>165</v>
      </c>
    </row>
    <row r="72" spans="1:1" hidden="1">
      <c r="A72" s="187" t="s">
        <v>166</v>
      </c>
    </row>
    <row r="73" spans="1:1" hidden="1">
      <c r="A73" s="187" t="s">
        <v>167</v>
      </c>
    </row>
    <row r="74" spans="1:1" hidden="1">
      <c r="A74" s="187" t="s">
        <v>168</v>
      </c>
    </row>
    <row r="75" spans="1:1" hidden="1">
      <c r="A75" s="187" t="s">
        <v>169</v>
      </c>
    </row>
    <row r="76" spans="1:1" hidden="1">
      <c r="A76" s="187" t="s">
        <v>170</v>
      </c>
    </row>
    <row r="77" spans="1:1" hidden="1">
      <c r="A77" s="187" t="s">
        <v>171</v>
      </c>
    </row>
    <row r="78" spans="1:1" hidden="1">
      <c r="A78" s="187" t="s">
        <v>172</v>
      </c>
    </row>
    <row r="79" spans="1:1" hidden="1">
      <c r="A79" s="187" t="s">
        <v>173</v>
      </c>
    </row>
    <row r="80" spans="1:1" hidden="1">
      <c r="A80" s="187" t="s">
        <v>174</v>
      </c>
    </row>
    <row r="81" spans="1:1" hidden="1">
      <c r="A81" s="187" t="s">
        <v>175</v>
      </c>
    </row>
    <row r="82" spans="1:1" hidden="1">
      <c r="A82" s="187" t="s">
        <v>176</v>
      </c>
    </row>
    <row r="83" spans="1:1" hidden="1">
      <c r="A83" s="187" t="s">
        <v>177</v>
      </c>
    </row>
    <row r="84" spans="1:1" hidden="1">
      <c r="A84" s="187" t="s">
        <v>178</v>
      </c>
    </row>
    <row r="85" spans="1:1" hidden="1">
      <c r="A85" s="187" t="s">
        <v>179</v>
      </c>
    </row>
    <row r="86" spans="1:1" hidden="1">
      <c r="A86" s="187" t="s">
        <v>180</v>
      </c>
    </row>
    <row r="87" spans="1:1" hidden="1">
      <c r="A87" s="187" t="s">
        <v>181</v>
      </c>
    </row>
    <row r="88" spans="1:1" hidden="1">
      <c r="A88" s="187" t="s">
        <v>182</v>
      </c>
    </row>
    <row r="89" spans="1:1" hidden="1">
      <c r="A89" s="187" t="s">
        <v>183</v>
      </c>
    </row>
    <row r="90" spans="1:1" hidden="1">
      <c r="A90" s="187" t="s">
        <v>184</v>
      </c>
    </row>
    <row r="91" spans="1:1" hidden="1">
      <c r="A91" s="187" t="s">
        <v>185</v>
      </c>
    </row>
    <row r="92" spans="1:1" hidden="1">
      <c r="A92" s="187" t="s">
        <v>186</v>
      </c>
    </row>
    <row r="93" spans="1:1" hidden="1">
      <c r="A93" s="187" t="s">
        <v>187</v>
      </c>
    </row>
    <row r="94" spans="1:1" hidden="1">
      <c r="A94" s="187" t="s">
        <v>188</v>
      </c>
    </row>
    <row r="95" spans="1:1" hidden="1">
      <c r="A95" s="187" t="s">
        <v>189</v>
      </c>
    </row>
    <row r="96" spans="1:1" hidden="1">
      <c r="A96" s="187" t="s">
        <v>190</v>
      </c>
    </row>
    <row r="97" spans="1:1" hidden="1">
      <c r="A97" s="187" t="s">
        <v>191</v>
      </c>
    </row>
    <row r="98" spans="1:1" hidden="1">
      <c r="A98" s="187" t="s">
        <v>192</v>
      </c>
    </row>
    <row r="99" spans="1:1" hidden="1">
      <c r="A99" s="187" t="s">
        <v>193</v>
      </c>
    </row>
    <row r="100" spans="1:1" hidden="1">
      <c r="A100" s="187" t="s">
        <v>194</v>
      </c>
    </row>
    <row r="101" spans="1:1" hidden="1">
      <c r="A101" s="187" t="s">
        <v>195</v>
      </c>
    </row>
    <row r="102" spans="1:1" hidden="1">
      <c r="A102" s="187" t="s">
        <v>196</v>
      </c>
    </row>
    <row r="103" spans="1:1" hidden="1">
      <c r="A103" s="187" t="s">
        <v>197</v>
      </c>
    </row>
    <row r="104" spans="1:1" hidden="1">
      <c r="A104" s="187" t="s">
        <v>198</v>
      </c>
    </row>
    <row r="105" spans="1:1" hidden="1">
      <c r="A105" s="187" t="s">
        <v>199</v>
      </c>
    </row>
    <row r="106" spans="1:1" hidden="1">
      <c r="A106" s="187" t="s">
        <v>200</v>
      </c>
    </row>
    <row r="107" spans="1:1" hidden="1">
      <c r="A107" s="187" t="s">
        <v>201</v>
      </c>
    </row>
    <row r="108" spans="1:1" hidden="1">
      <c r="A108" s="187" t="s">
        <v>202</v>
      </c>
    </row>
    <row r="109" spans="1:1" hidden="1">
      <c r="A109" s="187" t="s">
        <v>203</v>
      </c>
    </row>
    <row r="110" spans="1:1" hidden="1">
      <c r="A110" s="187" t="s">
        <v>204</v>
      </c>
    </row>
    <row r="111" spans="1:1" hidden="1">
      <c r="A111" s="187" t="s">
        <v>205</v>
      </c>
    </row>
    <row r="112" spans="1:1" hidden="1">
      <c r="A112" s="187" t="s">
        <v>206</v>
      </c>
    </row>
    <row r="113" spans="1:1" hidden="1">
      <c r="A113" s="187" t="s">
        <v>207</v>
      </c>
    </row>
    <row r="114" spans="1:1" hidden="1">
      <c r="A114" s="187" t="s">
        <v>208</v>
      </c>
    </row>
    <row r="115" spans="1:1" hidden="1">
      <c r="A115" s="187" t="s">
        <v>209</v>
      </c>
    </row>
    <row r="116" spans="1:1" hidden="1">
      <c r="A116" s="187" t="s">
        <v>210</v>
      </c>
    </row>
    <row r="117" spans="1:1" hidden="1">
      <c r="A117" s="187" t="s">
        <v>211</v>
      </c>
    </row>
    <row r="118" spans="1:1" hidden="1">
      <c r="A118" s="187" t="s">
        <v>212</v>
      </c>
    </row>
    <row r="119" spans="1:1" hidden="1">
      <c r="A119" s="187" t="s">
        <v>213</v>
      </c>
    </row>
    <row r="120" spans="1:1" hidden="1">
      <c r="A120" s="187" t="s">
        <v>214</v>
      </c>
    </row>
    <row r="121" spans="1:1" hidden="1">
      <c r="A121" s="187" t="s">
        <v>215</v>
      </c>
    </row>
    <row r="122" spans="1:1" hidden="1">
      <c r="A122" s="187" t="s">
        <v>216</v>
      </c>
    </row>
    <row r="123" spans="1:1" hidden="1">
      <c r="A123" s="187" t="s">
        <v>217</v>
      </c>
    </row>
    <row r="124" spans="1:1" hidden="1">
      <c r="A124" s="187" t="s">
        <v>218</v>
      </c>
    </row>
    <row r="125" spans="1:1" hidden="1">
      <c r="A125" s="187" t="s">
        <v>219</v>
      </c>
    </row>
    <row r="126" spans="1:1" hidden="1">
      <c r="A126" s="187" t="s">
        <v>220</v>
      </c>
    </row>
    <row r="127" spans="1:1" hidden="1">
      <c r="A127" s="187" t="s">
        <v>221</v>
      </c>
    </row>
    <row r="128" spans="1:1" hidden="1">
      <c r="A128" s="187" t="s">
        <v>222</v>
      </c>
    </row>
    <row r="129" spans="1:1" hidden="1">
      <c r="A129" s="187" t="s">
        <v>223</v>
      </c>
    </row>
    <row r="130" spans="1:1" hidden="1">
      <c r="A130" s="187" t="s">
        <v>224</v>
      </c>
    </row>
    <row r="131" spans="1:1" hidden="1">
      <c r="A131" s="187" t="s">
        <v>225</v>
      </c>
    </row>
    <row r="132" spans="1:1" hidden="1">
      <c r="A132" s="187" t="s">
        <v>226</v>
      </c>
    </row>
    <row r="133" spans="1:1" hidden="1">
      <c r="A133" s="187" t="s">
        <v>227</v>
      </c>
    </row>
    <row r="134" spans="1:1" hidden="1">
      <c r="A134" s="187" t="s">
        <v>228</v>
      </c>
    </row>
    <row r="135" spans="1:1" hidden="1">
      <c r="A135" s="187" t="s">
        <v>229</v>
      </c>
    </row>
    <row r="136" spans="1:1" hidden="1">
      <c r="A136" s="187" t="s">
        <v>230</v>
      </c>
    </row>
    <row r="137" spans="1:1" hidden="1">
      <c r="A137" s="187" t="s">
        <v>231</v>
      </c>
    </row>
    <row r="138" spans="1:1" hidden="1">
      <c r="A138" s="187" t="s">
        <v>232</v>
      </c>
    </row>
    <row r="139" spans="1:1" hidden="1">
      <c r="A139" s="187" t="s">
        <v>233</v>
      </c>
    </row>
    <row r="140" spans="1:1" hidden="1">
      <c r="A140" s="187" t="s">
        <v>234</v>
      </c>
    </row>
    <row r="141" spans="1:1" hidden="1">
      <c r="A141" s="187" t="s">
        <v>235</v>
      </c>
    </row>
    <row r="142" spans="1:1" hidden="1">
      <c r="A142" s="187" t="s">
        <v>236</v>
      </c>
    </row>
    <row r="143" spans="1:1" hidden="1">
      <c r="A143" s="187" t="s">
        <v>237</v>
      </c>
    </row>
    <row r="144" spans="1:1" hidden="1">
      <c r="A144" s="187" t="s">
        <v>238</v>
      </c>
    </row>
    <row r="145" spans="1:1" hidden="1">
      <c r="A145" s="187" t="s">
        <v>239</v>
      </c>
    </row>
    <row r="146" spans="1:1" hidden="1">
      <c r="A146" s="187" t="s">
        <v>240</v>
      </c>
    </row>
    <row r="147" spans="1:1" hidden="1">
      <c r="A147" s="187" t="s">
        <v>241</v>
      </c>
    </row>
    <row r="148" spans="1:1" hidden="1">
      <c r="A148" s="187" t="s">
        <v>242</v>
      </c>
    </row>
    <row r="149" spans="1:1" hidden="1">
      <c r="A149" s="187" t="s">
        <v>243</v>
      </c>
    </row>
    <row r="150" spans="1:1" hidden="1">
      <c r="A150" s="187" t="s">
        <v>244</v>
      </c>
    </row>
    <row r="151" spans="1:1" hidden="1">
      <c r="A151" s="187" t="s">
        <v>245</v>
      </c>
    </row>
    <row r="152" spans="1:1" hidden="1">
      <c r="A152" s="187" t="s">
        <v>246</v>
      </c>
    </row>
    <row r="153" spans="1:1" hidden="1">
      <c r="A153" s="187" t="s">
        <v>247</v>
      </c>
    </row>
    <row r="154" spans="1:1" hidden="1">
      <c r="A154" s="187" t="s">
        <v>248</v>
      </c>
    </row>
    <row r="155" spans="1:1" hidden="1">
      <c r="A155" s="187" t="s">
        <v>249</v>
      </c>
    </row>
    <row r="156" spans="1:1" hidden="1">
      <c r="A156" s="187" t="s">
        <v>250</v>
      </c>
    </row>
    <row r="157" spans="1:1" hidden="1">
      <c r="A157" s="187" t="s">
        <v>251</v>
      </c>
    </row>
    <row r="158" spans="1:1" hidden="1">
      <c r="A158" s="187" t="s">
        <v>252</v>
      </c>
    </row>
    <row r="159" spans="1:1" hidden="1">
      <c r="A159" s="187" t="s">
        <v>253</v>
      </c>
    </row>
    <row r="160" spans="1:1" hidden="1">
      <c r="A160" s="187" t="s">
        <v>254</v>
      </c>
    </row>
    <row r="161" spans="1:1" hidden="1">
      <c r="A161" s="187" t="s">
        <v>255</v>
      </c>
    </row>
    <row r="162" spans="1:1" hidden="1">
      <c r="A162" s="187" t="s">
        <v>256</v>
      </c>
    </row>
    <row r="163" spans="1:1" hidden="1">
      <c r="A163" s="187" t="s">
        <v>257</v>
      </c>
    </row>
    <row r="164" spans="1:1" hidden="1">
      <c r="A164" s="187" t="s">
        <v>258</v>
      </c>
    </row>
    <row r="165" spans="1:1" hidden="1">
      <c r="A165" s="187" t="s">
        <v>259</v>
      </c>
    </row>
    <row r="166" spans="1:1" hidden="1">
      <c r="A166" s="187" t="s">
        <v>260</v>
      </c>
    </row>
    <row r="167" spans="1:1" hidden="1">
      <c r="A167" s="187" t="s">
        <v>261</v>
      </c>
    </row>
    <row r="168" spans="1:1" hidden="1">
      <c r="A168" s="187" t="s">
        <v>262</v>
      </c>
    </row>
    <row r="169" spans="1:1" hidden="1">
      <c r="A169" s="187" t="s">
        <v>263</v>
      </c>
    </row>
    <row r="170" spans="1:1" hidden="1">
      <c r="A170" s="187" t="s">
        <v>264</v>
      </c>
    </row>
    <row r="171" spans="1:1" hidden="1">
      <c r="A171" s="187" t="s">
        <v>265</v>
      </c>
    </row>
    <row r="172" spans="1:1" hidden="1">
      <c r="A172" s="187" t="s">
        <v>266</v>
      </c>
    </row>
    <row r="173" spans="1:1" hidden="1">
      <c r="A173" s="187" t="s">
        <v>267</v>
      </c>
    </row>
    <row r="174" spans="1:1" hidden="1">
      <c r="A174" s="187" t="s">
        <v>268</v>
      </c>
    </row>
    <row r="175" spans="1:1" hidden="1">
      <c r="A175" s="187" t="s">
        <v>269</v>
      </c>
    </row>
    <row r="176" spans="1:1" hidden="1">
      <c r="A176" s="187" t="s">
        <v>270</v>
      </c>
    </row>
    <row r="177" spans="1:1" hidden="1">
      <c r="A177" s="187" t="s">
        <v>271</v>
      </c>
    </row>
    <row r="178" spans="1:1" hidden="1">
      <c r="A178" s="187" t="s">
        <v>272</v>
      </c>
    </row>
    <row r="179" spans="1:1" hidden="1">
      <c r="A179" s="187" t="s">
        <v>273</v>
      </c>
    </row>
    <row r="180" spans="1:1" hidden="1">
      <c r="A180" s="187" t="s">
        <v>274</v>
      </c>
    </row>
    <row r="181" spans="1:1" hidden="1">
      <c r="A181" s="187" t="s">
        <v>275</v>
      </c>
    </row>
    <row r="182" spans="1:1" hidden="1">
      <c r="A182" s="187" t="s">
        <v>276</v>
      </c>
    </row>
    <row r="183" spans="1:1" hidden="1">
      <c r="A183" s="187" t="s">
        <v>277</v>
      </c>
    </row>
    <row r="184" spans="1:1" hidden="1">
      <c r="A184" s="187" t="s">
        <v>278</v>
      </c>
    </row>
    <row r="185" spans="1:1" hidden="1">
      <c r="A185" s="187" t="s">
        <v>279</v>
      </c>
    </row>
    <row r="186" spans="1:1" hidden="1">
      <c r="A186" s="187" t="s">
        <v>280</v>
      </c>
    </row>
    <row r="187" spans="1:1" hidden="1">
      <c r="A187" s="187" t="s">
        <v>281</v>
      </c>
    </row>
    <row r="188" spans="1:1" hidden="1">
      <c r="A188" s="187" t="s">
        <v>282</v>
      </c>
    </row>
    <row r="189" spans="1:1" hidden="1">
      <c r="A189" s="187" t="s">
        <v>283</v>
      </c>
    </row>
    <row r="190" spans="1:1" hidden="1">
      <c r="A190" s="187" t="s">
        <v>284</v>
      </c>
    </row>
    <row r="191" spans="1:1" hidden="1">
      <c r="A191" s="187" t="s">
        <v>285</v>
      </c>
    </row>
    <row r="192" spans="1:1" hidden="1">
      <c r="A192" s="187" t="s">
        <v>286</v>
      </c>
    </row>
    <row r="193" spans="1:1" hidden="1">
      <c r="A193" s="187" t="s">
        <v>287</v>
      </c>
    </row>
    <row r="194" spans="1:1" hidden="1">
      <c r="A194" s="187" t="s">
        <v>288</v>
      </c>
    </row>
    <row r="195" spans="1:1" hidden="1">
      <c r="A195" s="187" t="s">
        <v>289</v>
      </c>
    </row>
    <row r="196" spans="1:1" hidden="1">
      <c r="A196" s="187" t="s">
        <v>290</v>
      </c>
    </row>
    <row r="197" spans="1:1" hidden="1">
      <c r="A197" s="187" t="s">
        <v>291</v>
      </c>
    </row>
    <row r="198" spans="1:1" hidden="1">
      <c r="A198" s="187" t="s">
        <v>292</v>
      </c>
    </row>
    <row r="199" spans="1:1" hidden="1">
      <c r="A199" s="187" t="s">
        <v>293</v>
      </c>
    </row>
    <row r="200" spans="1:1" hidden="1">
      <c r="A200" s="187" t="s">
        <v>294</v>
      </c>
    </row>
    <row r="201" spans="1:1" hidden="1">
      <c r="A201" s="187" t="s">
        <v>295</v>
      </c>
    </row>
    <row r="202" spans="1:1" hidden="1">
      <c r="A202" s="187" t="s">
        <v>296</v>
      </c>
    </row>
    <row r="203" spans="1:1" hidden="1">
      <c r="A203" s="187" t="s">
        <v>297</v>
      </c>
    </row>
    <row r="204" spans="1:1" hidden="1">
      <c r="A204" s="187" t="s">
        <v>298</v>
      </c>
    </row>
    <row r="205" spans="1:1" hidden="1">
      <c r="A205" s="187" t="s">
        <v>299</v>
      </c>
    </row>
    <row r="206" spans="1:1" hidden="1">
      <c r="A206" s="187" t="s">
        <v>300</v>
      </c>
    </row>
    <row r="207" spans="1:1" hidden="1">
      <c r="A207" s="187" t="s">
        <v>301</v>
      </c>
    </row>
    <row r="208" spans="1:1" hidden="1">
      <c r="A208" s="187" t="s">
        <v>302</v>
      </c>
    </row>
    <row r="209" spans="1:1" hidden="1">
      <c r="A209" s="187" t="s">
        <v>303</v>
      </c>
    </row>
    <row r="210" spans="1:1" hidden="1">
      <c r="A210" s="187" t="s">
        <v>304</v>
      </c>
    </row>
    <row r="211" spans="1:1" hidden="1">
      <c r="A211" s="187" t="s">
        <v>305</v>
      </c>
    </row>
    <row r="212" spans="1:1" hidden="1">
      <c r="A212" s="187" t="s">
        <v>306</v>
      </c>
    </row>
    <row r="213" spans="1:1" hidden="1">
      <c r="A213" s="187" t="s">
        <v>307</v>
      </c>
    </row>
    <row r="214" spans="1:1" hidden="1">
      <c r="A214" s="187" t="s">
        <v>308</v>
      </c>
    </row>
    <row r="215" spans="1:1" hidden="1">
      <c r="A215" s="187" t="s">
        <v>309</v>
      </c>
    </row>
    <row r="216" spans="1:1" hidden="1">
      <c r="A216" s="187" t="s">
        <v>310</v>
      </c>
    </row>
    <row r="217" spans="1:1" hidden="1">
      <c r="A217" s="187" t="s">
        <v>311</v>
      </c>
    </row>
    <row r="218" spans="1:1" hidden="1">
      <c r="A218" s="187" t="s">
        <v>312</v>
      </c>
    </row>
    <row r="219" spans="1:1" hidden="1">
      <c r="A219" s="187" t="s">
        <v>313</v>
      </c>
    </row>
    <row r="220" spans="1:1" hidden="1">
      <c r="A220" s="187" t="s">
        <v>314</v>
      </c>
    </row>
    <row r="221" spans="1:1" hidden="1">
      <c r="A221" s="187" t="s">
        <v>315</v>
      </c>
    </row>
    <row r="222" spans="1:1" hidden="1">
      <c r="A222" s="187" t="s">
        <v>316</v>
      </c>
    </row>
    <row r="223" spans="1:1" hidden="1">
      <c r="A223" s="187" t="s">
        <v>317</v>
      </c>
    </row>
    <row r="224" spans="1:1" hidden="1">
      <c r="A224" s="187" t="s">
        <v>318</v>
      </c>
    </row>
    <row r="225" spans="1:1" hidden="1">
      <c r="A225" s="187" t="s">
        <v>319</v>
      </c>
    </row>
    <row r="226" spans="1:1" hidden="1">
      <c r="A226" s="187" t="s">
        <v>320</v>
      </c>
    </row>
    <row r="227" spans="1:1" hidden="1">
      <c r="A227" s="187" t="s">
        <v>321</v>
      </c>
    </row>
    <row r="228" spans="1:1" hidden="1">
      <c r="A228" s="187" t="s">
        <v>322</v>
      </c>
    </row>
    <row r="229" spans="1:1" hidden="1">
      <c r="A229" s="187" t="s">
        <v>323</v>
      </c>
    </row>
    <row r="230" spans="1:1" hidden="1">
      <c r="A230" s="187" t="s">
        <v>324</v>
      </c>
    </row>
    <row r="231" spans="1:1" hidden="1">
      <c r="A231" s="187" t="s">
        <v>325</v>
      </c>
    </row>
    <row r="232" spans="1:1" hidden="1">
      <c r="A232" s="187" t="s">
        <v>326</v>
      </c>
    </row>
    <row r="233" spans="1:1" hidden="1">
      <c r="A233" s="187" t="s">
        <v>327</v>
      </c>
    </row>
    <row r="234" spans="1:1" hidden="1">
      <c r="A234" s="187" t="s">
        <v>328</v>
      </c>
    </row>
    <row r="235" spans="1:1" hidden="1">
      <c r="A235" s="187" t="s">
        <v>329</v>
      </c>
    </row>
    <row r="236" spans="1:1" hidden="1">
      <c r="A236" s="187" t="s">
        <v>330</v>
      </c>
    </row>
    <row r="237" spans="1:1" hidden="1">
      <c r="A237" s="187" t="s">
        <v>331</v>
      </c>
    </row>
    <row r="238" spans="1:1" hidden="1">
      <c r="A238" s="187" t="s">
        <v>332</v>
      </c>
    </row>
    <row r="239" spans="1:1" hidden="1">
      <c r="A239" s="187" t="s">
        <v>333</v>
      </c>
    </row>
    <row r="240" spans="1:1" hidden="1">
      <c r="A240" s="187" t="s">
        <v>334</v>
      </c>
    </row>
    <row r="241" spans="1:1" hidden="1">
      <c r="A241" s="187" t="s">
        <v>335</v>
      </c>
    </row>
    <row r="242" spans="1:1" hidden="1">
      <c r="A242" s="187" t="s">
        <v>336</v>
      </c>
    </row>
    <row r="243" spans="1:1" hidden="1">
      <c r="A243" s="187" t="s">
        <v>337</v>
      </c>
    </row>
    <row r="244" spans="1:1" hidden="1">
      <c r="A244" s="187" t="s">
        <v>338</v>
      </c>
    </row>
    <row r="245" spans="1:1" hidden="1">
      <c r="A245" s="187" t="s">
        <v>339</v>
      </c>
    </row>
    <row r="246" spans="1:1" hidden="1">
      <c r="A246" s="187" t="s">
        <v>340</v>
      </c>
    </row>
    <row r="247" spans="1:1" hidden="1">
      <c r="A247" s="187" t="s">
        <v>341</v>
      </c>
    </row>
    <row r="248" spans="1:1" hidden="1">
      <c r="A248" s="187" t="s">
        <v>342</v>
      </c>
    </row>
    <row r="249" spans="1:1" hidden="1">
      <c r="A249" s="187" t="s">
        <v>343</v>
      </c>
    </row>
    <row r="250" spans="1:1" hidden="1">
      <c r="A250" s="187" t="s">
        <v>344</v>
      </c>
    </row>
    <row r="251" spans="1:1" hidden="1">
      <c r="A251" s="187" t="s">
        <v>345</v>
      </c>
    </row>
    <row r="252" spans="1:1" hidden="1">
      <c r="A252" s="187" t="s">
        <v>346</v>
      </c>
    </row>
    <row r="253" spans="1:1" hidden="1">
      <c r="A253" s="187" t="s">
        <v>347</v>
      </c>
    </row>
    <row r="254" spans="1:1" hidden="1">
      <c r="A254" s="187" t="s">
        <v>348</v>
      </c>
    </row>
    <row r="255" spans="1:1" hidden="1">
      <c r="A255" s="187" t="s">
        <v>349</v>
      </c>
    </row>
    <row r="256" spans="1:1" hidden="1">
      <c r="A256" s="187" t="s">
        <v>350</v>
      </c>
    </row>
    <row r="257" spans="1:1" hidden="1">
      <c r="A257" s="187" t="s">
        <v>351</v>
      </c>
    </row>
    <row r="258" spans="1:1" hidden="1">
      <c r="A258" s="187" t="s">
        <v>352</v>
      </c>
    </row>
    <row r="259" spans="1:1" hidden="1">
      <c r="A259" s="187" t="s">
        <v>353</v>
      </c>
    </row>
    <row r="260" spans="1:1" hidden="1">
      <c r="A260" s="187" t="s">
        <v>354</v>
      </c>
    </row>
    <row r="261" spans="1:1" hidden="1">
      <c r="A261" s="187" t="s">
        <v>355</v>
      </c>
    </row>
    <row r="263" spans="1:1">
      <c r="A263" s="217">
        <v>1</v>
      </c>
    </row>
    <row r="264" spans="1:1">
      <c r="A264" s="217">
        <f>A263-0.01</f>
        <v>0.99</v>
      </c>
    </row>
    <row r="265" spans="1:1">
      <c r="A265" s="217">
        <f t="shared" ref="A265:A283" si="5">A264-0.01</f>
        <v>0.98</v>
      </c>
    </row>
    <row r="266" spans="1:1">
      <c r="A266" s="217">
        <f t="shared" si="5"/>
        <v>0.97</v>
      </c>
    </row>
    <row r="267" spans="1:1">
      <c r="A267" s="217">
        <f t="shared" si="5"/>
        <v>0.96</v>
      </c>
    </row>
    <row r="268" spans="1:1">
      <c r="A268" s="217">
        <f t="shared" si="5"/>
        <v>0.95</v>
      </c>
    </row>
    <row r="269" spans="1:1">
      <c r="A269" s="217">
        <f t="shared" si="5"/>
        <v>0.94</v>
      </c>
    </row>
    <row r="270" spans="1:1">
      <c r="A270" s="217">
        <f t="shared" si="5"/>
        <v>0.92999999999999994</v>
      </c>
    </row>
    <row r="271" spans="1:1">
      <c r="A271" s="217">
        <f t="shared" si="5"/>
        <v>0.91999999999999993</v>
      </c>
    </row>
    <row r="272" spans="1:1">
      <c r="A272" s="217">
        <f t="shared" si="5"/>
        <v>0.90999999999999992</v>
      </c>
    </row>
    <row r="273" spans="1:1">
      <c r="A273" s="217">
        <f t="shared" si="5"/>
        <v>0.89999999999999991</v>
      </c>
    </row>
    <row r="274" spans="1:1">
      <c r="A274" s="217">
        <f t="shared" si="5"/>
        <v>0.8899999999999999</v>
      </c>
    </row>
    <row r="275" spans="1:1">
      <c r="A275" s="217">
        <f t="shared" si="5"/>
        <v>0.87999999999999989</v>
      </c>
    </row>
    <row r="276" spans="1:1">
      <c r="A276" s="217">
        <f t="shared" si="5"/>
        <v>0.86999999999999988</v>
      </c>
    </row>
    <row r="277" spans="1:1">
      <c r="A277" s="217">
        <f t="shared" si="5"/>
        <v>0.85999999999999988</v>
      </c>
    </row>
    <row r="278" spans="1:1">
      <c r="A278" s="217">
        <f t="shared" si="5"/>
        <v>0.84999999999999987</v>
      </c>
    </row>
    <row r="279" spans="1:1">
      <c r="A279" s="217">
        <f t="shared" si="5"/>
        <v>0.83999999999999986</v>
      </c>
    </row>
    <row r="280" spans="1:1">
      <c r="A280" s="217">
        <f t="shared" si="5"/>
        <v>0.82999999999999985</v>
      </c>
    </row>
    <row r="281" spans="1:1">
      <c r="A281" s="217">
        <f t="shared" si="5"/>
        <v>0.81999999999999984</v>
      </c>
    </row>
    <row r="282" spans="1:1">
      <c r="A282" s="217">
        <f t="shared" si="5"/>
        <v>0.80999999999999983</v>
      </c>
    </row>
    <row r="283" spans="1:1">
      <c r="A283" s="217">
        <f t="shared" si="5"/>
        <v>0.79999999999999982</v>
      </c>
    </row>
  </sheetData>
  <sheetProtection algorithmName="SHA-512" hashValue="Vy2pSZqawFUAija+Ii8RafC64N+QhLKIo4vYUIpZnpB0nJ83Zt8xztsgc58o+7XIXAjKF05Um9XEIa2uDZeuFg==" saltValue="kCYoMhP2mET6nhlBDR3P0g==" spinCount="100000" sheet="1" objects="1" scenarios="1"/>
  <sortState ref="A9:B25">
    <sortCondition ref="A9:A25"/>
  </sortState>
  <mergeCells count="1">
    <mergeCell ref="F1:G1"/>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dimension ref="A1:J94"/>
  <sheetViews>
    <sheetView tabSelected="1" topLeftCell="A79" workbookViewId="0"/>
  </sheetViews>
  <sheetFormatPr baseColWidth="10" defaultColWidth="11.42578125" defaultRowHeight="18"/>
  <cols>
    <col min="1" max="1" width="11" style="154"/>
    <col min="2" max="2" width="12.28515625" style="153" bestFit="1" customWidth="1"/>
    <col min="3" max="3" width="16.85546875" style="153" bestFit="1" customWidth="1"/>
    <col min="4" max="4" width="14" style="154" customWidth="1"/>
    <col min="5" max="16384" width="11.42578125" style="3"/>
  </cols>
  <sheetData>
    <row r="1" spans="1:4">
      <c r="A1" s="153"/>
      <c r="D1" s="153"/>
    </row>
    <row r="2" spans="1:4">
      <c r="B2" s="218" t="s">
        <v>420</v>
      </c>
      <c r="C2" s="218" t="s">
        <v>434</v>
      </c>
    </row>
    <row r="3" spans="1:4" hidden="1">
      <c r="A3" s="155"/>
      <c r="B3" s="219">
        <v>42005</v>
      </c>
      <c r="C3" s="220">
        <v>87.110100000000003</v>
      </c>
      <c r="D3" s="156"/>
    </row>
    <row r="4" spans="1:4">
      <c r="A4" s="155"/>
      <c r="B4" s="221">
        <v>42036</v>
      </c>
      <c r="C4" s="220">
        <v>87.275400000000005</v>
      </c>
      <c r="D4" s="156"/>
    </row>
    <row r="5" spans="1:4">
      <c r="A5" s="155"/>
      <c r="B5" s="222">
        <v>42064</v>
      </c>
      <c r="C5" s="220">
        <v>87.630700000000004</v>
      </c>
      <c r="D5" s="156"/>
    </row>
    <row r="6" spans="1:4" hidden="1">
      <c r="A6" s="155"/>
      <c r="B6" s="223">
        <v>42095</v>
      </c>
      <c r="C6" s="220">
        <v>87.403800000000004</v>
      </c>
      <c r="D6" s="156"/>
    </row>
    <row r="7" spans="1:4" hidden="1">
      <c r="A7" s="155"/>
      <c r="B7" s="224">
        <v>42125</v>
      </c>
      <c r="C7" s="220">
        <v>86.967399999999998</v>
      </c>
      <c r="D7" s="156"/>
    </row>
    <row r="8" spans="1:4" hidden="1">
      <c r="A8" s="155"/>
      <c r="B8" s="225">
        <v>42156</v>
      </c>
      <c r="C8" s="220">
        <v>87.113100000000003</v>
      </c>
      <c r="D8" s="156"/>
    </row>
    <row r="9" spans="1:4" hidden="1">
      <c r="A9" s="155"/>
      <c r="B9" s="226">
        <v>42186</v>
      </c>
      <c r="C9" s="220">
        <v>87.240799999999993</v>
      </c>
      <c r="D9" s="156"/>
    </row>
    <row r="10" spans="1:4" hidden="1">
      <c r="A10" s="155"/>
      <c r="B10" s="227">
        <v>42217</v>
      </c>
      <c r="C10" s="220">
        <v>87.424899999999994</v>
      </c>
      <c r="D10" s="156"/>
    </row>
    <row r="11" spans="1:4" hidden="1">
      <c r="A11" s="155"/>
      <c r="B11" s="228">
        <v>42248</v>
      </c>
      <c r="C11" s="220">
        <v>87.752399999999994</v>
      </c>
      <c r="D11" s="156"/>
    </row>
    <row r="12" spans="1:4" hidden="1">
      <c r="A12" s="155"/>
      <c r="B12" s="229">
        <v>42278</v>
      </c>
      <c r="C12" s="220">
        <v>88.203900000000004</v>
      </c>
      <c r="D12" s="156"/>
    </row>
    <row r="13" spans="1:4" hidden="1">
      <c r="A13" s="155"/>
      <c r="B13" s="230">
        <v>42309</v>
      </c>
      <c r="C13" s="220">
        <v>88.685500000000005</v>
      </c>
      <c r="D13" s="156"/>
    </row>
    <row r="14" spans="1:4" hidden="1">
      <c r="A14" s="155"/>
      <c r="B14" s="231">
        <v>42339</v>
      </c>
      <c r="C14" s="220">
        <v>89.046800000000005</v>
      </c>
      <c r="D14" s="156"/>
    </row>
    <row r="15" spans="1:4" hidden="1">
      <c r="A15" s="155"/>
      <c r="B15" s="219">
        <v>42370</v>
      </c>
      <c r="C15" s="220">
        <v>89.386399999999995</v>
      </c>
      <c r="D15" s="156"/>
    </row>
    <row r="16" spans="1:4" hidden="1">
      <c r="A16" s="155"/>
      <c r="B16" s="221">
        <v>42401</v>
      </c>
      <c r="C16" s="220">
        <v>89.777799999999999</v>
      </c>
      <c r="D16" s="156"/>
    </row>
    <row r="17" spans="1:4">
      <c r="A17" s="155"/>
      <c r="B17" s="222">
        <v>42430</v>
      </c>
      <c r="C17" s="220">
        <v>89.91</v>
      </c>
      <c r="D17" s="156"/>
    </row>
    <row r="18" spans="1:4" hidden="1">
      <c r="A18" s="155"/>
      <c r="B18" s="223">
        <v>42461</v>
      </c>
      <c r="C18" s="220">
        <v>89.625299999999996</v>
      </c>
      <c r="D18" s="156"/>
    </row>
    <row r="19" spans="1:4" hidden="1">
      <c r="A19" s="155"/>
      <c r="B19" s="224">
        <v>42491</v>
      </c>
      <c r="C19" s="220">
        <v>89.2256</v>
      </c>
      <c r="D19" s="156"/>
    </row>
    <row r="20" spans="1:4" hidden="1">
      <c r="A20" s="155"/>
      <c r="B20" s="225">
        <v>42522</v>
      </c>
      <c r="C20" s="220">
        <v>89.323999999999998</v>
      </c>
      <c r="D20" s="156"/>
    </row>
    <row r="21" spans="1:4" hidden="1">
      <c r="A21" s="155"/>
      <c r="B21" s="226">
        <v>42552</v>
      </c>
      <c r="C21" s="220">
        <v>89.556899999999999</v>
      </c>
      <c r="D21" s="156"/>
    </row>
    <row r="22" spans="1:4" hidden="1">
      <c r="A22" s="155"/>
      <c r="B22" s="227">
        <v>42583</v>
      </c>
      <c r="C22" s="220">
        <v>89.809299999999993</v>
      </c>
      <c r="D22" s="156"/>
    </row>
    <row r="23" spans="1:4" hidden="1">
      <c r="A23" s="155"/>
      <c r="B23" s="228">
        <v>42614</v>
      </c>
      <c r="C23" s="220">
        <v>90.357699999999994</v>
      </c>
      <c r="D23" s="156"/>
    </row>
    <row r="24" spans="1:4" hidden="1">
      <c r="A24" s="155"/>
      <c r="B24" s="229">
        <v>42644</v>
      </c>
      <c r="C24" s="220">
        <v>90.906199999999998</v>
      </c>
      <c r="D24" s="156"/>
    </row>
    <row r="25" spans="1:4" hidden="1">
      <c r="A25" s="155"/>
      <c r="B25" s="230">
        <v>42675</v>
      </c>
      <c r="C25" s="220">
        <v>91.616799999999998</v>
      </c>
      <c r="D25" s="156"/>
    </row>
    <row r="26" spans="1:4" hidden="1">
      <c r="A26" s="155"/>
      <c r="B26" s="231">
        <v>42705</v>
      </c>
      <c r="C26" s="220">
        <v>92.039000000000001</v>
      </c>
      <c r="D26" s="156"/>
    </row>
    <row r="27" spans="1:4" hidden="1">
      <c r="A27" s="155"/>
      <c r="B27" s="219">
        <v>42736</v>
      </c>
      <c r="C27" s="220">
        <v>93.603899999999996</v>
      </c>
      <c r="D27" s="156"/>
    </row>
    <row r="28" spans="1:4" hidden="1">
      <c r="A28" s="155"/>
      <c r="B28" s="221">
        <v>42767</v>
      </c>
      <c r="C28" s="220">
        <v>94.144800000000004</v>
      </c>
      <c r="D28" s="156"/>
    </row>
    <row r="29" spans="1:4">
      <c r="A29" s="155"/>
      <c r="B29" s="222">
        <v>42795</v>
      </c>
      <c r="C29" s="220">
        <v>94.722499999999997</v>
      </c>
      <c r="D29" s="156"/>
    </row>
    <row r="30" spans="1:4" hidden="1">
      <c r="A30" s="155"/>
      <c r="B30" s="223">
        <v>42826</v>
      </c>
      <c r="C30" s="220">
        <v>94.838899999999995</v>
      </c>
      <c r="D30" s="156"/>
    </row>
    <row r="31" spans="1:4" hidden="1">
      <c r="A31" s="155"/>
      <c r="B31" s="224">
        <v>42856</v>
      </c>
      <c r="C31" s="220">
        <v>94.725499999999997</v>
      </c>
      <c r="D31" s="156"/>
    </row>
    <row r="32" spans="1:4" hidden="1">
      <c r="A32" s="155"/>
      <c r="B32" s="225">
        <v>42887</v>
      </c>
      <c r="C32" s="220">
        <v>94.9636</v>
      </c>
      <c r="D32" s="156"/>
    </row>
    <row r="33" spans="1:4" hidden="1">
      <c r="A33" s="155"/>
      <c r="B33" s="226">
        <v>42917</v>
      </c>
      <c r="C33" s="220">
        <v>95.322699999999998</v>
      </c>
      <c r="D33" s="156"/>
    </row>
    <row r="34" spans="1:4" hidden="1">
      <c r="A34" s="155"/>
      <c r="B34" s="227">
        <v>42948</v>
      </c>
      <c r="C34" s="220">
        <v>95.793800000000005</v>
      </c>
      <c r="D34" s="156"/>
    </row>
    <row r="35" spans="1:4" hidden="1">
      <c r="A35" s="155"/>
      <c r="B35" s="228">
        <v>42979</v>
      </c>
      <c r="C35" s="220">
        <v>96.093500000000006</v>
      </c>
      <c r="D35" s="156"/>
    </row>
    <row r="36" spans="1:4" hidden="1">
      <c r="A36" s="155"/>
      <c r="B36" s="229">
        <v>43009</v>
      </c>
      <c r="C36" s="220">
        <v>96.698300000000003</v>
      </c>
      <c r="D36" s="156"/>
    </row>
    <row r="37" spans="1:4" hidden="1">
      <c r="A37" s="155"/>
      <c r="B37" s="230">
        <v>43040</v>
      </c>
      <c r="C37" s="220">
        <v>97.6952</v>
      </c>
      <c r="D37" s="156"/>
    </row>
    <row r="38" spans="1:4" hidden="1">
      <c r="A38" s="155"/>
      <c r="B38" s="231">
        <v>43070</v>
      </c>
      <c r="C38" s="220">
        <v>98.272900000000007</v>
      </c>
      <c r="D38" s="156"/>
    </row>
    <row r="39" spans="1:4" hidden="1">
      <c r="A39" s="155"/>
      <c r="B39" s="219">
        <v>43101</v>
      </c>
      <c r="C39" s="220">
        <v>98.795000000000002</v>
      </c>
      <c r="D39" s="156"/>
    </row>
    <row r="40" spans="1:4" hidden="1">
      <c r="A40" s="155"/>
      <c r="B40" s="221">
        <v>43132</v>
      </c>
      <c r="C40" s="220">
        <v>99.171400000000006</v>
      </c>
      <c r="D40" s="156"/>
    </row>
    <row r="41" spans="1:4">
      <c r="A41" s="155"/>
      <c r="B41" s="222">
        <v>43160</v>
      </c>
      <c r="C41" s="220">
        <v>99.492199999999997</v>
      </c>
      <c r="D41" s="156"/>
    </row>
    <row r="42" spans="1:4" hidden="1">
      <c r="A42" s="155"/>
      <c r="B42" s="223">
        <v>43191</v>
      </c>
      <c r="C42" s="220">
        <v>99.154799999999994</v>
      </c>
      <c r="D42" s="156"/>
    </row>
    <row r="43" spans="1:4" hidden="1">
      <c r="A43" s="155"/>
      <c r="B43" s="224">
        <v>43221</v>
      </c>
      <c r="C43" s="220">
        <v>98.994100000000003</v>
      </c>
      <c r="D43" s="156"/>
    </row>
    <row r="44" spans="1:4" hidden="1">
      <c r="A44" s="155"/>
      <c r="B44" s="225">
        <v>43252</v>
      </c>
      <c r="C44" s="220">
        <v>99.376499999999993</v>
      </c>
      <c r="D44" s="156"/>
    </row>
    <row r="45" spans="1:4" hidden="1">
      <c r="B45" s="226">
        <v>43282</v>
      </c>
      <c r="C45" s="220">
        <v>99.909099999999995</v>
      </c>
    </row>
    <row r="46" spans="1:4" hidden="1">
      <c r="B46" s="227">
        <v>43313</v>
      </c>
      <c r="C46" s="220">
        <v>100.492</v>
      </c>
    </row>
    <row r="47" spans="1:4" hidden="1">
      <c r="B47" s="228">
        <v>43344</v>
      </c>
      <c r="C47" s="220">
        <v>100.917</v>
      </c>
    </row>
    <row r="48" spans="1:4" hidden="1">
      <c r="B48" s="229">
        <v>43374</v>
      </c>
      <c r="C48" s="220">
        <v>101.44</v>
      </c>
    </row>
    <row r="49" spans="2:3" hidden="1">
      <c r="B49" s="230">
        <v>43405</v>
      </c>
      <c r="C49" s="220">
        <v>102.303</v>
      </c>
    </row>
    <row r="50" spans="2:3" hidden="1">
      <c r="B50" s="231">
        <v>43435</v>
      </c>
      <c r="C50" s="220">
        <v>103.02</v>
      </c>
    </row>
    <row r="51" spans="2:3" hidden="1">
      <c r="B51" s="219">
        <v>43466</v>
      </c>
      <c r="C51" s="220">
        <v>103.108</v>
      </c>
    </row>
    <row r="52" spans="2:3" hidden="1">
      <c r="B52" s="221">
        <v>43497</v>
      </c>
      <c r="C52" s="220">
        <v>103.07899999999999</v>
      </c>
    </row>
    <row r="53" spans="2:3">
      <c r="B53" s="222">
        <v>43525</v>
      </c>
      <c r="C53" s="220">
        <v>103.476</v>
      </c>
    </row>
    <row r="54" spans="2:3" hidden="1">
      <c r="B54" s="223">
        <v>43556</v>
      </c>
      <c r="C54" s="220">
        <v>103.53100000000001</v>
      </c>
    </row>
    <row r="55" spans="2:3" hidden="1">
      <c r="B55" s="224">
        <v>43586</v>
      </c>
      <c r="C55" s="220">
        <v>103.233</v>
      </c>
    </row>
    <row r="56" spans="2:3" hidden="1">
      <c r="B56" s="225">
        <v>43617</v>
      </c>
      <c r="C56" s="220">
        <v>103.29900000000001</v>
      </c>
    </row>
    <row r="57" spans="2:3" hidden="1">
      <c r="B57" s="226">
        <v>43647</v>
      </c>
      <c r="C57" s="220">
        <v>103.687</v>
      </c>
    </row>
    <row r="58" spans="2:3" hidden="1">
      <c r="B58" s="227">
        <v>43678</v>
      </c>
      <c r="C58" s="220">
        <v>103.67</v>
      </c>
    </row>
    <row r="59" spans="2:3" hidden="1">
      <c r="B59" s="228">
        <v>43709</v>
      </c>
      <c r="C59" s="220">
        <v>103.94199999999999</v>
      </c>
    </row>
    <row r="60" spans="2:3" hidden="1">
      <c r="B60" s="229">
        <v>43739</v>
      </c>
      <c r="C60" s="220">
        <v>104.503</v>
      </c>
    </row>
    <row r="61" spans="2:3" hidden="1">
      <c r="B61" s="230">
        <v>43770</v>
      </c>
      <c r="C61" s="220">
        <v>105.346</v>
      </c>
    </row>
    <row r="62" spans="2:3" hidden="1">
      <c r="B62" s="231">
        <v>43800</v>
      </c>
      <c r="C62" s="220">
        <v>105.934</v>
      </c>
    </row>
    <row r="63" spans="2:3" hidden="1">
      <c r="B63" s="219">
        <v>43831</v>
      </c>
      <c r="C63" s="220">
        <v>106.447</v>
      </c>
    </row>
    <row r="64" spans="2:3" hidden="1">
      <c r="B64" s="221">
        <v>43862</v>
      </c>
      <c r="C64" s="220">
        <v>106.889</v>
      </c>
    </row>
    <row r="65" spans="2:3">
      <c r="B65" s="222">
        <v>43891</v>
      </c>
      <c r="C65" s="220">
        <v>106.83799999999999</v>
      </c>
    </row>
    <row r="66" spans="2:3">
      <c r="B66" s="223">
        <v>43922</v>
      </c>
      <c r="C66" s="220">
        <v>105.755</v>
      </c>
    </row>
    <row r="67" spans="2:3">
      <c r="B67" s="224">
        <v>43952</v>
      </c>
      <c r="C67" s="220">
        <v>106.16200000000001</v>
      </c>
    </row>
    <row r="68" spans="2:3">
      <c r="B68" s="225">
        <v>43983</v>
      </c>
      <c r="C68" s="220">
        <v>106.74299999999999</v>
      </c>
    </row>
    <row r="69" spans="2:3">
      <c r="B69" s="226">
        <v>44013</v>
      </c>
      <c r="C69" s="220">
        <v>107.444</v>
      </c>
    </row>
    <row r="70" spans="2:3">
      <c r="B70" s="227">
        <v>44044</v>
      </c>
      <c r="C70" s="220">
        <v>107.867</v>
      </c>
    </row>
    <row r="71" spans="2:3">
      <c r="B71" s="228">
        <v>44075</v>
      </c>
      <c r="C71" s="220">
        <v>108.114</v>
      </c>
    </row>
    <row r="72" spans="2:3">
      <c r="B72" s="229">
        <v>44105</v>
      </c>
      <c r="C72" s="220">
        <v>108.774</v>
      </c>
    </row>
    <row r="73" spans="2:3">
      <c r="B73" s="230">
        <v>44136</v>
      </c>
      <c r="C73" s="220">
        <v>108.85599999999999</v>
      </c>
    </row>
    <row r="74" spans="2:3">
      <c r="B74" s="231">
        <v>44166</v>
      </c>
      <c r="C74" s="220">
        <v>109.271</v>
      </c>
    </row>
    <row r="75" spans="2:3">
      <c r="B75" s="219">
        <v>44197</v>
      </c>
      <c r="C75" s="220">
        <v>110.21</v>
      </c>
    </row>
    <row r="76" spans="2:3">
      <c r="B76" s="221">
        <v>44228</v>
      </c>
      <c r="C76" s="220"/>
    </row>
    <row r="77" spans="2:3">
      <c r="B77" s="222">
        <v>44256</v>
      </c>
      <c r="C77" s="220"/>
    </row>
    <row r="78" spans="2:3">
      <c r="B78" s="223">
        <v>44287</v>
      </c>
      <c r="C78" s="220"/>
    </row>
    <row r="79" spans="2:3">
      <c r="B79" s="224">
        <v>44317</v>
      </c>
      <c r="C79" s="220"/>
    </row>
    <row r="80" spans="2:3">
      <c r="B80" s="225">
        <v>44348</v>
      </c>
      <c r="C80" s="220"/>
    </row>
    <row r="81" spans="1:10">
      <c r="B81" s="226">
        <v>44378</v>
      </c>
      <c r="C81" s="220"/>
    </row>
    <row r="82" spans="1:10">
      <c r="B82" s="227">
        <v>44409</v>
      </c>
      <c r="C82" s="220"/>
    </row>
    <row r="83" spans="1:10">
      <c r="B83" s="228">
        <v>44440</v>
      </c>
      <c r="C83" s="220"/>
    </row>
    <row r="84" spans="1:10">
      <c r="B84" s="229">
        <v>44470</v>
      </c>
      <c r="C84" s="220"/>
    </row>
    <row r="85" spans="1:10">
      <c r="B85" s="230">
        <v>44501</v>
      </c>
      <c r="C85" s="220"/>
    </row>
    <row r="86" spans="1:10">
      <c r="B86" s="231">
        <v>44531</v>
      </c>
      <c r="C86" s="220"/>
    </row>
    <row r="87" spans="1:10">
      <c r="B87" s="239"/>
    </row>
    <row r="88" spans="1:10">
      <c r="B88" s="239"/>
    </row>
    <row r="89" spans="1:10" ht="18.75" thickBot="1"/>
    <row r="90" spans="1:10">
      <c r="A90" s="253" t="s">
        <v>502</v>
      </c>
      <c r="B90" s="254"/>
      <c r="C90" s="254"/>
      <c r="D90" s="254"/>
      <c r="E90" s="254"/>
      <c r="F90" s="254"/>
      <c r="G90" s="254"/>
      <c r="H90" s="254"/>
      <c r="I90" s="254"/>
      <c r="J90" s="255"/>
    </row>
    <row r="91" spans="1:10">
      <c r="A91" s="256"/>
      <c r="B91" s="257"/>
      <c r="C91" s="257"/>
      <c r="D91" s="257"/>
      <c r="E91" s="257"/>
      <c r="F91" s="257"/>
      <c r="G91" s="257"/>
      <c r="H91" s="257"/>
      <c r="I91" s="257"/>
      <c r="J91" s="258"/>
    </row>
    <row r="92" spans="1:10">
      <c r="A92" s="256"/>
      <c r="B92" s="257"/>
      <c r="C92" s="257"/>
      <c r="D92" s="257"/>
      <c r="E92" s="257"/>
      <c r="F92" s="257"/>
      <c r="G92" s="257"/>
      <c r="H92" s="257"/>
      <c r="I92" s="257"/>
      <c r="J92" s="258"/>
    </row>
    <row r="93" spans="1:10">
      <c r="A93" s="256"/>
      <c r="B93" s="257"/>
      <c r="C93" s="257"/>
      <c r="D93" s="257"/>
      <c r="E93" s="257"/>
      <c r="F93" s="257"/>
      <c r="G93" s="257"/>
      <c r="H93" s="257"/>
      <c r="I93" s="257"/>
      <c r="J93" s="258"/>
    </row>
    <row r="94" spans="1:10" ht="18.75" thickBot="1">
      <c r="A94" s="259"/>
      <c r="B94" s="260"/>
      <c r="C94" s="260"/>
      <c r="D94" s="260"/>
      <c r="E94" s="260"/>
      <c r="F94" s="260"/>
      <c r="G94" s="260"/>
      <c r="H94" s="260"/>
      <c r="I94" s="260"/>
      <c r="J94" s="261"/>
    </row>
  </sheetData>
  <sheetProtection algorithmName="SHA-512" hashValue="xlDHODxy0AWnYKno6szpvVWGEFWWW6VpEmnlabGTN5jPmVXy9O85I5BciIy4JKQ+KIxefu9SMs0TBl/DxwHuPw==" saltValue="2Evj32ylO0ZSUCiHb2i1YQ==" spinCount="100000" sheet="1" objects="1" scenarios="1"/>
  <sortState ref="B1:D6">
    <sortCondition ref="B1:B6"/>
  </sortState>
  <mergeCells count="1">
    <mergeCell ref="A90:J94"/>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3"/>
  <dimension ref="A1:C585"/>
  <sheetViews>
    <sheetView workbookViewId="0"/>
  </sheetViews>
  <sheetFormatPr baseColWidth="10" defaultRowHeight="15"/>
  <cols>
    <col min="1" max="1" width="8.42578125" style="35" bestFit="1" customWidth="1"/>
    <col min="2" max="2" width="73.28515625" style="35" bestFit="1" customWidth="1"/>
    <col min="3" max="3" width="85.140625" style="35" bestFit="1" customWidth="1"/>
    <col min="4" max="16384" width="11.42578125" style="35"/>
  </cols>
  <sheetData>
    <row r="1" spans="1:3">
      <c r="A1" s="232" t="s">
        <v>503</v>
      </c>
      <c r="B1" s="233" t="s">
        <v>504</v>
      </c>
      <c r="C1" s="233"/>
    </row>
    <row r="2" spans="1:3">
      <c r="A2" s="234" t="s">
        <v>505</v>
      </c>
      <c r="B2" s="234" t="s">
        <v>506</v>
      </c>
      <c r="C2" s="234"/>
    </row>
    <row r="3" spans="1:3">
      <c r="A3" s="235">
        <v>311</v>
      </c>
      <c r="B3" s="235" t="s">
        <v>507</v>
      </c>
      <c r="C3" s="235" t="s">
        <v>508</v>
      </c>
    </row>
    <row r="4" spans="1:3">
      <c r="A4" s="236">
        <v>3111</v>
      </c>
      <c r="B4" s="236" t="s">
        <v>509</v>
      </c>
      <c r="C4" s="235" t="s">
        <v>510</v>
      </c>
    </row>
    <row r="5" spans="1:3">
      <c r="A5" s="236">
        <v>31111</v>
      </c>
      <c r="B5" s="236" t="s">
        <v>509</v>
      </c>
      <c r="C5" s="235" t="s">
        <v>511</v>
      </c>
    </row>
    <row r="6" spans="1:3">
      <c r="A6" s="237">
        <v>311110</v>
      </c>
      <c r="B6" s="237" t="s">
        <v>509</v>
      </c>
      <c r="C6" s="235" t="s">
        <v>512</v>
      </c>
    </row>
    <row r="7" spans="1:3">
      <c r="A7" s="236">
        <v>3112</v>
      </c>
      <c r="B7" s="236" t="s">
        <v>513</v>
      </c>
      <c r="C7" s="235" t="s">
        <v>514</v>
      </c>
    </row>
    <row r="8" spans="1:3">
      <c r="A8" s="236">
        <v>31121</v>
      </c>
      <c r="B8" s="236" t="s">
        <v>515</v>
      </c>
      <c r="C8" s="235" t="s">
        <v>516</v>
      </c>
    </row>
    <row r="9" spans="1:3">
      <c r="A9" s="237">
        <v>311211</v>
      </c>
      <c r="B9" s="237" t="s">
        <v>517</v>
      </c>
      <c r="C9" s="235" t="s">
        <v>518</v>
      </c>
    </row>
    <row r="10" spans="1:3">
      <c r="A10" s="237">
        <v>311212</v>
      </c>
      <c r="B10" s="237" t="s">
        <v>519</v>
      </c>
      <c r="C10" s="235" t="s">
        <v>520</v>
      </c>
    </row>
    <row r="11" spans="1:3">
      <c r="A11" s="237">
        <v>311213</v>
      </c>
      <c r="B11" s="237" t="s">
        <v>521</v>
      </c>
      <c r="C11" s="235" t="s">
        <v>522</v>
      </c>
    </row>
    <row r="12" spans="1:3">
      <c r="A12" s="237">
        <v>311214</v>
      </c>
      <c r="B12" s="237" t="s">
        <v>523</v>
      </c>
      <c r="C12" s="235" t="s">
        <v>524</v>
      </c>
    </row>
    <row r="13" spans="1:3">
      <c r="A13" s="237">
        <v>311215</v>
      </c>
      <c r="B13" s="237" t="s">
        <v>525</v>
      </c>
      <c r="C13" s="235" t="s">
        <v>526</v>
      </c>
    </row>
    <row r="14" spans="1:3">
      <c r="A14" s="236">
        <v>31122</v>
      </c>
      <c r="B14" s="236" t="s">
        <v>527</v>
      </c>
      <c r="C14" s="235" t="s">
        <v>528</v>
      </c>
    </row>
    <row r="15" spans="1:3">
      <c r="A15" s="237">
        <v>311221</v>
      </c>
      <c r="B15" s="237" t="s">
        <v>529</v>
      </c>
      <c r="C15" s="235" t="s">
        <v>530</v>
      </c>
    </row>
    <row r="16" spans="1:3">
      <c r="A16" s="237">
        <v>311222</v>
      </c>
      <c r="B16" s="237" t="s">
        <v>531</v>
      </c>
      <c r="C16" s="235" t="s">
        <v>532</v>
      </c>
    </row>
    <row r="17" spans="1:3">
      <c r="A17" s="236">
        <v>31123</v>
      </c>
      <c r="B17" s="236" t="s">
        <v>533</v>
      </c>
      <c r="C17" s="235" t="s">
        <v>534</v>
      </c>
    </row>
    <row r="18" spans="1:3">
      <c r="A18" s="237">
        <v>311230</v>
      </c>
      <c r="B18" s="237" t="s">
        <v>533</v>
      </c>
      <c r="C18" s="235" t="s">
        <v>535</v>
      </c>
    </row>
    <row r="19" spans="1:3">
      <c r="A19" s="236">
        <v>3113</v>
      </c>
      <c r="B19" s="236" t="s">
        <v>536</v>
      </c>
      <c r="C19" s="235" t="s">
        <v>537</v>
      </c>
    </row>
    <row r="20" spans="1:3">
      <c r="A20" s="236">
        <v>31131</v>
      </c>
      <c r="B20" s="236" t="s">
        <v>538</v>
      </c>
      <c r="C20" s="235" t="s">
        <v>539</v>
      </c>
    </row>
    <row r="21" spans="1:3">
      <c r="A21" s="237">
        <v>311311</v>
      </c>
      <c r="B21" s="237" t="s">
        <v>540</v>
      </c>
      <c r="C21" s="235" t="s">
        <v>541</v>
      </c>
    </row>
    <row r="22" spans="1:3">
      <c r="A22" s="237">
        <v>311319</v>
      </c>
      <c r="B22" s="237" t="s">
        <v>542</v>
      </c>
      <c r="C22" s="235" t="s">
        <v>543</v>
      </c>
    </row>
    <row r="23" spans="1:3">
      <c r="A23" s="236">
        <v>31134</v>
      </c>
      <c r="B23" s="236" t="s">
        <v>544</v>
      </c>
      <c r="C23" s="235" t="s">
        <v>545</v>
      </c>
    </row>
    <row r="24" spans="1:3">
      <c r="A24" s="237">
        <v>311340</v>
      </c>
      <c r="B24" s="237" t="s">
        <v>544</v>
      </c>
      <c r="C24" s="235" t="s">
        <v>546</v>
      </c>
    </row>
    <row r="25" spans="1:3">
      <c r="A25" s="236">
        <v>31135</v>
      </c>
      <c r="B25" s="236" t="s">
        <v>547</v>
      </c>
      <c r="C25" s="235" t="s">
        <v>548</v>
      </c>
    </row>
    <row r="26" spans="1:3">
      <c r="A26" s="237">
        <v>311350</v>
      </c>
      <c r="B26" s="237" t="s">
        <v>547</v>
      </c>
      <c r="C26" s="235" t="s">
        <v>549</v>
      </c>
    </row>
    <row r="27" spans="1:3">
      <c r="A27" s="236">
        <v>3114</v>
      </c>
      <c r="B27" s="236" t="s">
        <v>550</v>
      </c>
      <c r="C27" s="235" t="s">
        <v>551</v>
      </c>
    </row>
    <row r="28" spans="1:3">
      <c r="A28" s="236">
        <v>31141</v>
      </c>
      <c r="B28" s="236" t="s">
        <v>552</v>
      </c>
      <c r="C28" s="235" t="s">
        <v>553</v>
      </c>
    </row>
    <row r="29" spans="1:3">
      <c r="A29" s="237">
        <v>311411</v>
      </c>
      <c r="B29" s="237" t="s">
        <v>554</v>
      </c>
      <c r="C29" s="235" t="s">
        <v>555</v>
      </c>
    </row>
    <row r="30" spans="1:3">
      <c r="A30" s="237">
        <v>311412</v>
      </c>
      <c r="B30" s="237" t="s">
        <v>556</v>
      </c>
      <c r="C30" s="235" t="s">
        <v>557</v>
      </c>
    </row>
    <row r="31" spans="1:3" ht="26.25">
      <c r="A31" s="236">
        <v>31142</v>
      </c>
      <c r="B31" s="236" t="s">
        <v>558</v>
      </c>
      <c r="C31" s="235" t="s">
        <v>559</v>
      </c>
    </row>
    <row r="32" spans="1:3">
      <c r="A32" s="237">
        <v>311421</v>
      </c>
      <c r="B32" s="237" t="s">
        <v>560</v>
      </c>
      <c r="C32" s="235" t="s">
        <v>561</v>
      </c>
    </row>
    <row r="33" spans="1:3" ht="26.25">
      <c r="A33" s="237">
        <v>311422</v>
      </c>
      <c r="B33" s="237" t="s">
        <v>562</v>
      </c>
      <c r="C33" s="235" t="s">
        <v>563</v>
      </c>
    </row>
    <row r="34" spans="1:3" ht="26.25">
      <c r="A34" s="237">
        <v>311423</v>
      </c>
      <c r="B34" s="237" t="s">
        <v>564</v>
      </c>
      <c r="C34" s="235" t="s">
        <v>565</v>
      </c>
    </row>
    <row r="35" spans="1:3">
      <c r="A35" s="236">
        <v>3115</v>
      </c>
      <c r="B35" s="236" t="s">
        <v>566</v>
      </c>
      <c r="C35" s="235" t="s">
        <v>567</v>
      </c>
    </row>
    <row r="36" spans="1:3">
      <c r="A36" s="236">
        <v>31151</v>
      </c>
      <c r="B36" s="236" t="s">
        <v>568</v>
      </c>
      <c r="C36" s="235" t="s">
        <v>569</v>
      </c>
    </row>
    <row r="37" spans="1:3">
      <c r="A37" s="237">
        <v>311511</v>
      </c>
      <c r="B37" s="237" t="s">
        <v>570</v>
      </c>
      <c r="C37" s="235" t="s">
        <v>571</v>
      </c>
    </row>
    <row r="38" spans="1:3">
      <c r="A38" s="237">
        <v>311512</v>
      </c>
      <c r="B38" s="237" t="s">
        <v>572</v>
      </c>
      <c r="C38" s="235" t="s">
        <v>573</v>
      </c>
    </row>
    <row r="39" spans="1:3">
      <c r="A39" s="237">
        <v>311513</v>
      </c>
      <c r="B39" s="237" t="s">
        <v>574</v>
      </c>
      <c r="C39" s="235" t="s">
        <v>575</v>
      </c>
    </row>
    <row r="40" spans="1:3">
      <c r="A40" s="236">
        <v>31152</v>
      </c>
      <c r="B40" s="236" t="s">
        <v>576</v>
      </c>
      <c r="C40" s="235" t="s">
        <v>577</v>
      </c>
    </row>
    <row r="41" spans="1:3">
      <c r="A41" s="237">
        <v>311520</v>
      </c>
      <c r="B41" s="237" t="s">
        <v>576</v>
      </c>
      <c r="C41" s="235" t="s">
        <v>578</v>
      </c>
    </row>
    <row r="42" spans="1:3" ht="26.25">
      <c r="A42" s="236">
        <v>3116</v>
      </c>
      <c r="B42" s="236" t="s">
        <v>579</v>
      </c>
      <c r="C42" s="235" t="s">
        <v>580</v>
      </c>
    </row>
    <row r="43" spans="1:3" ht="26.25">
      <c r="A43" s="236">
        <v>31161</v>
      </c>
      <c r="B43" s="236" t="s">
        <v>579</v>
      </c>
      <c r="C43" s="235" t="s">
        <v>581</v>
      </c>
    </row>
    <row r="44" spans="1:3">
      <c r="A44" s="237">
        <v>311611</v>
      </c>
      <c r="B44" s="237" t="s">
        <v>582</v>
      </c>
      <c r="C44" s="235" t="s">
        <v>583</v>
      </c>
    </row>
    <row r="45" spans="1:3">
      <c r="A45" s="237">
        <v>311612</v>
      </c>
      <c r="B45" s="237" t="s">
        <v>584</v>
      </c>
      <c r="C45" s="235" t="s">
        <v>585</v>
      </c>
    </row>
    <row r="46" spans="1:3" ht="26.25">
      <c r="A46" s="237">
        <v>311613</v>
      </c>
      <c r="B46" s="237" t="s">
        <v>586</v>
      </c>
      <c r="C46" s="235" t="s">
        <v>587</v>
      </c>
    </row>
    <row r="47" spans="1:3">
      <c r="A47" s="237">
        <v>311614</v>
      </c>
      <c r="B47" s="237" t="s">
        <v>588</v>
      </c>
      <c r="C47" s="235" t="s">
        <v>589</v>
      </c>
    </row>
    <row r="48" spans="1:3">
      <c r="A48" s="236">
        <v>3117</v>
      </c>
      <c r="B48" s="236" t="s">
        <v>590</v>
      </c>
      <c r="C48" s="235" t="s">
        <v>591</v>
      </c>
    </row>
    <row r="49" spans="1:3">
      <c r="A49" s="236">
        <v>31171</v>
      </c>
      <c r="B49" s="236" t="s">
        <v>590</v>
      </c>
      <c r="C49" s="235" t="s">
        <v>592</v>
      </c>
    </row>
    <row r="50" spans="1:3">
      <c r="A50" s="237">
        <v>311710</v>
      </c>
      <c r="B50" s="237" t="s">
        <v>590</v>
      </c>
      <c r="C50" s="235" t="s">
        <v>593</v>
      </c>
    </row>
    <row r="51" spans="1:3">
      <c r="A51" s="236">
        <v>3118</v>
      </c>
      <c r="B51" s="236" t="s">
        <v>594</v>
      </c>
      <c r="C51" s="235" t="s">
        <v>595</v>
      </c>
    </row>
    <row r="52" spans="1:3">
      <c r="A52" s="236">
        <v>31181</v>
      </c>
      <c r="B52" s="236" t="s">
        <v>596</v>
      </c>
      <c r="C52" s="235" t="s">
        <v>597</v>
      </c>
    </row>
    <row r="53" spans="1:3">
      <c r="A53" s="237">
        <v>311811</v>
      </c>
      <c r="B53" s="237" t="s">
        <v>598</v>
      </c>
      <c r="C53" s="235" t="s">
        <v>599</v>
      </c>
    </row>
    <row r="54" spans="1:3">
      <c r="A54" s="237">
        <v>311812</v>
      </c>
      <c r="B54" s="237" t="s">
        <v>600</v>
      </c>
      <c r="C54" s="235" t="s">
        <v>601</v>
      </c>
    </row>
    <row r="55" spans="1:3">
      <c r="A55" s="236">
        <v>31182</v>
      </c>
      <c r="B55" s="236" t="s">
        <v>602</v>
      </c>
      <c r="C55" s="235" t="s">
        <v>603</v>
      </c>
    </row>
    <row r="56" spans="1:3">
      <c r="A56" s="237">
        <v>311820</v>
      </c>
      <c r="B56" s="237" t="s">
        <v>602</v>
      </c>
      <c r="C56" s="235" t="s">
        <v>604</v>
      </c>
    </row>
    <row r="57" spans="1:3">
      <c r="A57" s="236">
        <v>31183</v>
      </c>
      <c r="B57" s="236" t="s">
        <v>605</v>
      </c>
      <c r="C57" s="235" t="s">
        <v>606</v>
      </c>
    </row>
    <row r="58" spans="1:3">
      <c r="A58" s="237">
        <v>311830</v>
      </c>
      <c r="B58" s="237" t="s">
        <v>605</v>
      </c>
      <c r="C58" s="235" t="s">
        <v>607</v>
      </c>
    </row>
    <row r="59" spans="1:3">
      <c r="A59" s="236">
        <v>3119</v>
      </c>
      <c r="B59" s="236" t="s">
        <v>608</v>
      </c>
      <c r="C59" s="235" t="s">
        <v>609</v>
      </c>
    </row>
    <row r="60" spans="1:3">
      <c r="A60" s="236">
        <v>31191</v>
      </c>
      <c r="B60" s="236" t="s">
        <v>610</v>
      </c>
      <c r="C60" s="235" t="s">
        <v>611</v>
      </c>
    </row>
    <row r="61" spans="1:3">
      <c r="A61" s="237">
        <v>311910</v>
      </c>
      <c r="B61" s="237" t="s">
        <v>610</v>
      </c>
      <c r="C61" s="235" t="s">
        <v>612</v>
      </c>
    </row>
    <row r="62" spans="1:3">
      <c r="A62" s="236">
        <v>31192</v>
      </c>
      <c r="B62" s="236" t="s">
        <v>613</v>
      </c>
      <c r="C62" s="235" t="s">
        <v>614</v>
      </c>
    </row>
    <row r="63" spans="1:3">
      <c r="A63" s="237">
        <v>311921</v>
      </c>
      <c r="B63" s="237" t="s">
        <v>615</v>
      </c>
      <c r="C63" s="235" t="s">
        <v>616</v>
      </c>
    </row>
    <row r="64" spans="1:3">
      <c r="A64" s="237">
        <v>311922</v>
      </c>
      <c r="B64" s="237" t="s">
        <v>617</v>
      </c>
      <c r="C64" s="235" t="s">
        <v>618</v>
      </c>
    </row>
    <row r="65" spans="1:3">
      <c r="A65" s="237">
        <v>311923</v>
      </c>
      <c r="B65" s="237" t="s">
        <v>619</v>
      </c>
      <c r="C65" s="235" t="s">
        <v>620</v>
      </c>
    </row>
    <row r="66" spans="1:3">
      <c r="A66" s="237">
        <v>311924</v>
      </c>
      <c r="B66" s="237" t="s">
        <v>621</v>
      </c>
      <c r="C66" s="235" t="s">
        <v>622</v>
      </c>
    </row>
    <row r="67" spans="1:3">
      <c r="A67" s="236">
        <v>31193</v>
      </c>
      <c r="B67" s="236" t="s">
        <v>623</v>
      </c>
      <c r="C67" s="235" t="s">
        <v>624</v>
      </c>
    </row>
    <row r="68" spans="1:3">
      <c r="A68" s="237">
        <v>311930</v>
      </c>
      <c r="B68" s="237" t="s">
        <v>623</v>
      </c>
      <c r="C68" s="235" t="s">
        <v>625</v>
      </c>
    </row>
    <row r="69" spans="1:3">
      <c r="A69" s="236">
        <v>31194</v>
      </c>
      <c r="B69" s="236" t="s">
        <v>626</v>
      </c>
      <c r="C69" s="235" t="s">
        <v>627</v>
      </c>
    </row>
    <row r="70" spans="1:3">
      <c r="A70" s="237">
        <v>311940</v>
      </c>
      <c r="B70" s="237" t="s">
        <v>626</v>
      </c>
      <c r="C70" s="235" t="s">
        <v>628</v>
      </c>
    </row>
    <row r="71" spans="1:3">
      <c r="A71" s="236">
        <v>31199</v>
      </c>
      <c r="B71" s="236" t="s">
        <v>629</v>
      </c>
      <c r="C71" s="235" t="s">
        <v>630</v>
      </c>
    </row>
    <row r="72" spans="1:3">
      <c r="A72" s="237">
        <v>311991</v>
      </c>
      <c r="B72" s="237" t="s">
        <v>631</v>
      </c>
      <c r="C72" s="235" t="s">
        <v>632</v>
      </c>
    </row>
    <row r="73" spans="1:3">
      <c r="A73" s="237">
        <v>311992</v>
      </c>
      <c r="B73" s="237" t="s">
        <v>633</v>
      </c>
      <c r="C73" s="235" t="s">
        <v>634</v>
      </c>
    </row>
    <row r="74" spans="1:3">
      <c r="A74" s="237">
        <v>311993</v>
      </c>
      <c r="B74" s="237" t="s">
        <v>635</v>
      </c>
      <c r="C74" s="235" t="s">
        <v>636</v>
      </c>
    </row>
    <row r="75" spans="1:3">
      <c r="A75" s="237">
        <v>311999</v>
      </c>
      <c r="B75" s="237" t="s">
        <v>629</v>
      </c>
      <c r="C75" s="235" t="s">
        <v>637</v>
      </c>
    </row>
    <row r="76" spans="1:3">
      <c r="A76" s="235">
        <v>312</v>
      </c>
      <c r="B76" s="235" t="s">
        <v>638</v>
      </c>
      <c r="C76" s="235" t="s">
        <v>639</v>
      </c>
    </row>
    <row r="77" spans="1:3">
      <c r="A77" s="236">
        <v>3121</v>
      </c>
      <c r="B77" s="236" t="s">
        <v>640</v>
      </c>
      <c r="C77" s="235" t="s">
        <v>641</v>
      </c>
    </row>
    <row r="78" spans="1:3" ht="26.25">
      <c r="A78" s="236">
        <v>31211</v>
      </c>
      <c r="B78" s="236" t="s">
        <v>642</v>
      </c>
      <c r="C78" s="235" t="s">
        <v>643</v>
      </c>
    </row>
    <row r="79" spans="1:3">
      <c r="A79" s="237">
        <v>312111</v>
      </c>
      <c r="B79" s="237" t="s">
        <v>644</v>
      </c>
      <c r="C79" s="235" t="s">
        <v>645</v>
      </c>
    </row>
    <row r="80" spans="1:3">
      <c r="A80" s="237">
        <v>312112</v>
      </c>
      <c r="B80" s="237" t="s">
        <v>646</v>
      </c>
      <c r="C80" s="235" t="s">
        <v>647</v>
      </c>
    </row>
    <row r="81" spans="1:3">
      <c r="A81" s="237">
        <v>312113</v>
      </c>
      <c r="B81" s="237" t="s">
        <v>648</v>
      </c>
      <c r="C81" s="235" t="s">
        <v>649</v>
      </c>
    </row>
    <row r="82" spans="1:3">
      <c r="A82" s="236">
        <v>31212</v>
      </c>
      <c r="B82" s="236" t="s">
        <v>650</v>
      </c>
      <c r="C82" s="235" t="s">
        <v>651</v>
      </c>
    </row>
    <row r="83" spans="1:3">
      <c r="A83" s="237">
        <v>312120</v>
      </c>
      <c r="B83" s="237" t="s">
        <v>650</v>
      </c>
      <c r="C83" s="235" t="s">
        <v>652</v>
      </c>
    </row>
    <row r="84" spans="1:3" ht="26.25">
      <c r="A84" s="236">
        <v>31213</v>
      </c>
      <c r="B84" s="236" t="s">
        <v>653</v>
      </c>
      <c r="C84" s="235" t="s">
        <v>654</v>
      </c>
    </row>
    <row r="85" spans="1:3">
      <c r="A85" s="237">
        <v>312131</v>
      </c>
      <c r="B85" s="237" t="s">
        <v>655</v>
      </c>
      <c r="C85" s="235" t="s">
        <v>656</v>
      </c>
    </row>
    <row r="86" spans="1:3">
      <c r="A86" s="237">
        <v>312132</v>
      </c>
      <c r="B86" s="237" t="s">
        <v>657</v>
      </c>
      <c r="C86" s="235" t="s">
        <v>658</v>
      </c>
    </row>
    <row r="87" spans="1:3">
      <c r="A87" s="237">
        <v>312139</v>
      </c>
      <c r="B87" s="237" t="s">
        <v>659</v>
      </c>
      <c r="C87" s="235" t="s">
        <v>660</v>
      </c>
    </row>
    <row r="88" spans="1:3">
      <c r="A88" s="236">
        <v>31214</v>
      </c>
      <c r="B88" s="236" t="s">
        <v>661</v>
      </c>
      <c r="C88" s="235" t="s">
        <v>662</v>
      </c>
    </row>
    <row r="89" spans="1:3">
      <c r="A89" s="237">
        <v>312141</v>
      </c>
      <c r="B89" s="237" t="s">
        <v>663</v>
      </c>
      <c r="C89" s="235" t="s">
        <v>664</v>
      </c>
    </row>
    <row r="90" spans="1:3">
      <c r="A90" s="237">
        <v>312142</v>
      </c>
      <c r="B90" s="237" t="s">
        <v>665</v>
      </c>
      <c r="C90" s="235" t="s">
        <v>666</v>
      </c>
    </row>
    <row r="91" spans="1:3">
      <c r="A91" s="237">
        <v>312143</v>
      </c>
      <c r="B91" s="237" t="s">
        <v>667</v>
      </c>
      <c r="C91" s="235" t="s">
        <v>668</v>
      </c>
    </row>
    <row r="92" spans="1:3">
      <c r="A92" s="237">
        <v>312149</v>
      </c>
      <c r="B92" s="237" t="s">
        <v>669</v>
      </c>
      <c r="C92" s="235" t="s">
        <v>670</v>
      </c>
    </row>
    <row r="93" spans="1:3">
      <c r="A93" s="236">
        <v>3122</v>
      </c>
      <c r="B93" s="236" t="s">
        <v>671</v>
      </c>
      <c r="C93" s="235" t="s">
        <v>672</v>
      </c>
    </row>
    <row r="94" spans="1:3">
      <c r="A94" s="236">
        <v>31221</v>
      </c>
      <c r="B94" s="236" t="s">
        <v>673</v>
      </c>
      <c r="C94" s="235" t="s">
        <v>674</v>
      </c>
    </row>
    <row r="95" spans="1:3">
      <c r="A95" s="237">
        <v>312210</v>
      </c>
      <c r="B95" s="237" t="s">
        <v>673</v>
      </c>
      <c r="C95" s="235" t="s">
        <v>675</v>
      </c>
    </row>
    <row r="96" spans="1:3">
      <c r="A96" s="236">
        <v>31222</v>
      </c>
      <c r="B96" s="236" t="s">
        <v>676</v>
      </c>
      <c r="C96" s="235" t="s">
        <v>677</v>
      </c>
    </row>
    <row r="97" spans="1:3">
      <c r="A97" s="237">
        <v>312221</v>
      </c>
      <c r="B97" s="237" t="s">
        <v>678</v>
      </c>
      <c r="C97" s="235" t="s">
        <v>679</v>
      </c>
    </row>
    <row r="98" spans="1:3">
      <c r="A98" s="237">
        <v>312222</v>
      </c>
      <c r="B98" s="237" t="s">
        <v>680</v>
      </c>
      <c r="C98" s="235" t="s">
        <v>681</v>
      </c>
    </row>
    <row r="99" spans="1:3">
      <c r="A99" s="235">
        <v>313</v>
      </c>
      <c r="B99" s="235" t="s">
        <v>682</v>
      </c>
      <c r="C99" s="235" t="s">
        <v>683</v>
      </c>
    </row>
    <row r="100" spans="1:3">
      <c r="A100" s="236">
        <v>3131</v>
      </c>
      <c r="B100" s="236" t="s">
        <v>684</v>
      </c>
      <c r="C100" s="235" t="s">
        <v>685</v>
      </c>
    </row>
    <row r="101" spans="1:3">
      <c r="A101" s="236">
        <v>31311</v>
      </c>
      <c r="B101" s="236" t="s">
        <v>684</v>
      </c>
      <c r="C101" s="235" t="s">
        <v>686</v>
      </c>
    </row>
    <row r="102" spans="1:3">
      <c r="A102" s="237">
        <v>313111</v>
      </c>
      <c r="B102" s="237" t="s">
        <v>687</v>
      </c>
      <c r="C102" s="235" t="s">
        <v>688</v>
      </c>
    </row>
    <row r="103" spans="1:3">
      <c r="A103" s="237">
        <v>313112</v>
      </c>
      <c r="B103" s="237" t="s">
        <v>689</v>
      </c>
      <c r="C103" s="235" t="s">
        <v>690</v>
      </c>
    </row>
    <row r="104" spans="1:3">
      <c r="A104" s="237">
        <v>313113</v>
      </c>
      <c r="B104" s="237" t="s">
        <v>691</v>
      </c>
      <c r="C104" s="235" t="s">
        <v>692</v>
      </c>
    </row>
    <row r="105" spans="1:3">
      <c r="A105" s="236">
        <v>3132</v>
      </c>
      <c r="B105" s="236" t="s">
        <v>693</v>
      </c>
      <c r="C105" s="235" t="s">
        <v>694</v>
      </c>
    </row>
    <row r="106" spans="1:3">
      <c r="A106" s="236">
        <v>31321</v>
      </c>
      <c r="B106" s="236" t="s">
        <v>695</v>
      </c>
      <c r="C106" s="235" t="s">
        <v>696</v>
      </c>
    </row>
    <row r="107" spans="1:3">
      <c r="A107" s="237">
        <v>313210</v>
      </c>
      <c r="B107" s="237" t="s">
        <v>695</v>
      </c>
      <c r="C107" s="235" t="s">
        <v>697</v>
      </c>
    </row>
    <row r="108" spans="1:3">
      <c r="A108" s="236">
        <v>31322</v>
      </c>
      <c r="B108" s="236" t="s">
        <v>698</v>
      </c>
      <c r="C108" s="235" t="s">
        <v>699</v>
      </c>
    </row>
    <row r="109" spans="1:3">
      <c r="A109" s="237">
        <v>313220</v>
      </c>
      <c r="B109" s="237" t="s">
        <v>698</v>
      </c>
      <c r="C109" s="235" t="s">
        <v>700</v>
      </c>
    </row>
    <row r="110" spans="1:3">
      <c r="A110" s="236">
        <v>31323</v>
      </c>
      <c r="B110" s="236" t="s">
        <v>701</v>
      </c>
      <c r="C110" s="235" t="s">
        <v>702</v>
      </c>
    </row>
    <row r="111" spans="1:3">
      <c r="A111" s="237">
        <v>313230</v>
      </c>
      <c r="B111" s="237" t="s">
        <v>701</v>
      </c>
      <c r="C111" s="235" t="s">
        <v>703</v>
      </c>
    </row>
    <row r="112" spans="1:3">
      <c r="A112" s="236">
        <v>31324</v>
      </c>
      <c r="B112" s="236" t="s">
        <v>704</v>
      </c>
      <c r="C112" s="235" t="s">
        <v>705</v>
      </c>
    </row>
    <row r="113" spans="1:3">
      <c r="A113" s="237">
        <v>313240</v>
      </c>
      <c r="B113" s="237" t="s">
        <v>704</v>
      </c>
      <c r="C113" s="235" t="s">
        <v>706</v>
      </c>
    </row>
    <row r="114" spans="1:3">
      <c r="A114" s="236">
        <v>3133</v>
      </c>
      <c r="B114" s="236" t="s">
        <v>707</v>
      </c>
      <c r="C114" s="235" t="s">
        <v>708</v>
      </c>
    </row>
    <row r="115" spans="1:3">
      <c r="A115" s="236">
        <v>31331</v>
      </c>
      <c r="B115" s="236" t="s">
        <v>709</v>
      </c>
      <c r="C115" s="235" t="s">
        <v>710</v>
      </c>
    </row>
    <row r="116" spans="1:3">
      <c r="A116" s="237">
        <v>313310</v>
      </c>
      <c r="B116" s="237" t="s">
        <v>709</v>
      </c>
      <c r="C116" s="235" t="s">
        <v>711</v>
      </c>
    </row>
    <row r="117" spans="1:3">
      <c r="A117" s="236">
        <v>31332</v>
      </c>
      <c r="B117" s="236" t="s">
        <v>712</v>
      </c>
      <c r="C117" s="235" t="s">
        <v>713</v>
      </c>
    </row>
    <row r="118" spans="1:3">
      <c r="A118" s="237">
        <v>313320</v>
      </c>
      <c r="B118" s="237" t="s">
        <v>712</v>
      </c>
      <c r="C118" s="235" t="s">
        <v>714</v>
      </c>
    </row>
    <row r="119" spans="1:3">
      <c r="A119" s="235">
        <v>314</v>
      </c>
      <c r="B119" s="235" t="s">
        <v>715</v>
      </c>
      <c r="C119" s="235" t="s">
        <v>716</v>
      </c>
    </row>
    <row r="120" spans="1:3">
      <c r="A120" s="236">
        <v>3141</v>
      </c>
      <c r="B120" s="236" t="s">
        <v>717</v>
      </c>
      <c r="C120" s="235" t="s">
        <v>718</v>
      </c>
    </row>
    <row r="121" spans="1:3">
      <c r="A121" s="236">
        <v>31411</v>
      </c>
      <c r="B121" s="236" t="s">
        <v>719</v>
      </c>
      <c r="C121" s="235" t="s">
        <v>720</v>
      </c>
    </row>
    <row r="122" spans="1:3">
      <c r="A122" s="237">
        <v>314110</v>
      </c>
      <c r="B122" s="237" t="s">
        <v>719</v>
      </c>
      <c r="C122" s="235" t="s">
        <v>721</v>
      </c>
    </row>
    <row r="123" spans="1:3">
      <c r="A123" s="236">
        <v>31412</v>
      </c>
      <c r="B123" s="236" t="s">
        <v>722</v>
      </c>
      <c r="C123" s="235" t="s">
        <v>723</v>
      </c>
    </row>
    <row r="124" spans="1:3">
      <c r="A124" s="237">
        <v>314120</v>
      </c>
      <c r="B124" s="237" t="s">
        <v>722</v>
      </c>
      <c r="C124" s="235" t="s">
        <v>724</v>
      </c>
    </row>
    <row r="125" spans="1:3">
      <c r="A125" s="236">
        <v>3149</v>
      </c>
      <c r="B125" s="236" t="s">
        <v>725</v>
      </c>
      <c r="C125" s="235" t="s">
        <v>726</v>
      </c>
    </row>
    <row r="126" spans="1:3" ht="26.25">
      <c r="A126" s="236">
        <v>31491</v>
      </c>
      <c r="B126" s="236" t="s">
        <v>727</v>
      </c>
      <c r="C126" s="235" t="s">
        <v>728</v>
      </c>
    </row>
    <row r="127" spans="1:3">
      <c r="A127" s="237">
        <v>314911</v>
      </c>
      <c r="B127" s="237" t="s">
        <v>729</v>
      </c>
      <c r="C127" s="235" t="s">
        <v>730</v>
      </c>
    </row>
    <row r="128" spans="1:3">
      <c r="A128" s="237">
        <v>314912</v>
      </c>
      <c r="B128" s="237" t="s">
        <v>731</v>
      </c>
      <c r="C128" s="235" t="s">
        <v>732</v>
      </c>
    </row>
    <row r="129" spans="1:3">
      <c r="A129" s="236">
        <v>31499</v>
      </c>
      <c r="B129" s="236" t="s">
        <v>733</v>
      </c>
      <c r="C129" s="235" t="s">
        <v>734</v>
      </c>
    </row>
    <row r="130" spans="1:3">
      <c r="A130" s="237">
        <v>314991</v>
      </c>
      <c r="B130" s="237" t="s">
        <v>735</v>
      </c>
      <c r="C130" s="235" t="s">
        <v>736</v>
      </c>
    </row>
    <row r="131" spans="1:3">
      <c r="A131" s="237">
        <v>314992</v>
      </c>
      <c r="B131" s="237" t="s">
        <v>737</v>
      </c>
      <c r="C131" s="235" t="s">
        <v>738</v>
      </c>
    </row>
    <row r="132" spans="1:3">
      <c r="A132" s="237">
        <v>314993</v>
      </c>
      <c r="B132" s="237" t="s">
        <v>739</v>
      </c>
      <c r="C132" s="235" t="s">
        <v>740</v>
      </c>
    </row>
    <row r="133" spans="1:3">
      <c r="A133" s="237">
        <v>314999</v>
      </c>
      <c r="B133" s="237" t="s">
        <v>741</v>
      </c>
      <c r="C133" s="235" t="s">
        <v>742</v>
      </c>
    </row>
    <row r="134" spans="1:3">
      <c r="A134" s="235">
        <v>315</v>
      </c>
      <c r="B134" s="235" t="s">
        <v>743</v>
      </c>
      <c r="C134" s="235" t="s">
        <v>744</v>
      </c>
    </row>
    <row r="135" spans="1:3">
      <c r="A135" s="236">
        <v>3151</v>
      </c>
      <c r="B135" s="236" t="s">
        <v>745</v>
      </c>
      <c r="C135" s="235" t="s">
        <v>746</v>
      </c>
    </row>
    <row r="136" spans="1:3">
      <c r="A136" s="236">
        <v>31511</v>
      </c>
      <c r="B136" s="236" t="s">
        <v>747</v>
      </c>
      <c r="C136" s="235" t="s">
        <v>748</v>
      </c>
    </row>
    <row r="137" spans="1:3">
      <c r="A137" s="237">
        <v>315110</v>
      </c>
      <c r="B137" s="237" t="s">
        <v>747</v>
      </c>
      <c r="C137" s="235" t="s">
        <v>749</v>
      </c>
    </row>
    <row r="138" spans="1:3">
      <c r="A138" s="236">
        <v>31519</v>
      </c>
      <c r="B138" s="236" t="s">
        <v>750</v>
      </c>
      <c r="C138" s="235" t="s">
        <v>751</v>
      </c>
    </row>
    <row r="139" spans="1:3">
      <c r="A139" s="237">
        <v>315191</v>
      </c>
      <c r="B139" s="237" t="s">
        <v>752</v>
      </c>
      <c r="C139" s="235" t="s">
        <v>753</v>
      </c>
    </row>
    <row r="140" spans="1:3">
      <c r="A140" s="237">
        <v>315192</v>
      </c>
      <c r="B140" s="237" t="s">
        <v>754</v>
      </c>
      <c r="C140" s="235" t="s">
        <v>755</v>
      </c>
    </row>
    <row r="141" spans="1:3">
      <c r="A141" s="236">
        <v>3152</v>
      </c>
      <c r="B141" s="236" t="s">
        <v>756</v>
      </c>
      <c r="C141" s="235" t="s">
        <v>757</v>
      </c>
    </row>
    <row r="142" spans="1:3">
      <c r="A142" s="236">
        <v>31521</v>
      </c>
      <c r="B142" s="236" t="s">
        <v>758</v>
      </c>
      <c r="C142" s="235" t="s">
        <v>759</v>
      </c>
    </row>
    <row r="143" spans="1:3">
      <c r="A143" s="237">
        <v>315210</v>
      </c>
      <c r="B143" s="237" t="s">
        <v>760</v>
      </c>
      <c r="C143" s="235" t="s">
        <v>761</v>
      </c>
    </row>
    <row r="144" spans="1:3">
      <c r="A144" s="236">
        <v>31522</v>
      </c>
      <c r="B144" s="236" t="s">
        <v>762</v>
      </c>
      <c r="C144" s="235" t="s">
        <v>763</v>
      </c>
    </row>
    <row r="145" spans="1:3">
      <c r="A145" s="237">
        <v>315221</v>
      </c>
      <c r="B145" s="237" t="s">
        <v>764</v>
      </c>
      <c r="C145" s="235" t="s">
        <v>765</v>
      </c>
    </row>
    <row r="146" spans="1:3">
      <c r="A146" s="237">
        <v>315222</v>
      </c>
      <c r="B146" s="237" t="s">
        <v>766</v>
      </c>
      <c r="C146" s="235" t="s">
        <v>767</v>
      </c>
    </row>
    <row r="147" spans="1:3">
      <c r="A147" s="237">
        <v>315223</v>
      </c>
      <c r="B147" s="237" t="s">
        <v>768</v>
      </c>
      <c r="C147" s="235" t="s">
        <v>769</v>
      </c>
    </row>
    <row r="148" spans="1:3">
      <c r="A148" s="237">
        <v>315224</v>
      </c>
      <c r="B148" s="237" t="s">
        <v>770</v>
      </c>
      <c r="C148" s="235" t="s">
        <v>771</v>
      </c>
    </row>
    <row r="149" spans="1:3">
      <c r="A149" s="237">
        <v>315225</v>
      </c>
      <c r="B149" s="237" t="s">
        <v>772</v>
      </c>
      <c r="C149" s="235" t="s">
        <v>773</v>
      </c>
    </row>
    <row r="150" spans="1:3">
      <c r="A150" s="237">
        <v>315229</v>
      </c>
      <c r="B150" s="237" t="s">
        <v>774</v>
      </c>
      <c r="C150" s="235" t="s">
        <v>775</v>
      </c>
    </row>
    <row r="151" spans="1:3" ht="26.25">
      <c r="A151" s="236">
        <v>3159</v>
      </c>
      <c r="B151" s="236" t="s">
        <v>776</v>
      </c>
      <c r="C151" s="235" t="s">
        <v>777</v>
      </c>
    </row>
    <row r="152" spans="1:3" ht="26.25">
      <c r="A152" s="236">
        <v>31599</v>
      </c>
      <c r="B152" s="236" t="s">
        <v>776</v>
      </c>
      <c r="C152" s="235" t="s">
        <v>778</v>
      </c>
    </row>
    <row r="153" spans="1:3">
      <c r="A153" s="237">
        <v>315991</v>
      </c>
      <c r="B153" s="237" t="s">
        <v>779</v>
      </c>
      <c r="C153" s="235" t="s">
        <v>780</v>
      </c>
    </row>
    <row r="154" spans="1:3">
      <c r="A154" s="237">
        <v>315999</v>
      </c>
      <c r="B154" s="237" t="s">
        <v>781</v>
      </c>
      <c r="C154" s="235" t="s">
        <v>782</v>
      </c>
    </row>
    <row r="155" spans="1:3" ht="26.25">
      <c r="A155" s="235">
        <v>316</v>
      </c>
      <c r="B155" s="235" t="s">
        <v>783</v>
      </c>
      <c r="C155" s="235" t="s">
        <v>784</v>
      </c>
    </row>
    <row r="156" spans="1:3">
      <c r="A156" s="236">
        <v>3161</v>
      </c>
      <c r="B156" s="236" t="s">
        <v>785</v>
      </c>
      <c r="C156" s="235" t="s">
        <v>786</v>
      </c>
    </row>
    <row r="157" spans="1:3">
      <c r="A157" s="236">
        <v>31611</v>
      </c>
      <c r="B157" s="236" t="s">
        <v>785</v>
      </c>
      <c r="C157" s="235" t="s">
        <v>787</v>
      </c>
    </row>
    <row r="158" spans="1:3">
      <c r="A158" s="237">
        <v>316110</v>
      </c>
      <c r="B158" s="237" t="s">
        <v>785</v>
      </c>
      <c r="C158" s="235" t="s">
        <v>788</v>
      </c>
    </row>
    <row r="159" spans="1:3">
      <c r="A159" s="236">
        <v>3162</v>
      </c>
      <c r="B159" s="236" t="s">
        <v>789</v>
      </c>
      <c r="C159" s="235" t="s">
        <v>790</v>
      </c>
    </row>
    <row r="160" spans="1:3">
      <c r="A160" s="236">
        <v>31621</v>
      </c>
      <c r="B160" s="236" t="s">
        <v>789</v>
      </c>
      <c r="C160" s="235" t="s">
        <v>791</v>
      </c>
    </row>
    <row r="161" spans="1:3">
      <c r="A161" s="237">
        <v>316211</v>
      </c>
      <c r="B161" s="237" t="s">
        <v>792</v>
      </c>
      <c r="C161" s="235" t="s">
        <v>793</v>
      </c>
    </row>
    <row r="162" spans="1:3">
      <c r="A162" s="237">
        <v>316212</v>
      </c>
      <c r="B162" s="237" t="s">
        <v>794</v>
      </c>
      <c r="C162" s="235" t="s">
        <v>795</v>
      </c>
    </row>
    <row r="163" spans="1:3">
      <c r="A163" s="237">
        <v>316213</v>
      </c>
      <c r="B163" s="237" t="s">
        <v>796</v>
      </c>
      <c r="C163" s="235" t="s">
        <v>797</v>
      </c>
    </row>
    <row r="164" spans="1:3">
      <c r="A164" s="237">
        <v>316214</v>
      </c>
      <c r="B164" s="237" t="s">
        <v>798</v>
      </c>
      <c r="C164" s="235" t="s">
        <v>799</v>
      </c>
    </row>
    <row r="165" spans="1:3">
      <c r="A165" s="237">
        <v>316219</v>
      </c>
      <c r="B165" s="237" t="s">
        <v>800</v>
      </c>
      <c r="C165" s="235" t="s">
        <v>801</v>
      </c>
    </row>
    <row r="166" spans="1:3">
      <c r="A166" s="236">
        <v>3169</v>
      </c>
      <c r="B166" s="236" t="s">
        <v>802</v>
      </c>
      <c r="C166" s="235" t="s">
        <v>803</v>
      </c>
    </row>
    <row r="167" spans="1:3">
      <c r="A167" s="236">
        <v>31699</v>
      </c>
      <c r="B167" s="236" t="s">
        <v>802</v>
      </c>
      <c r="C167" s="235" t="s">
        <v>804</v>
      </c>
    </row>
    <row r="168" spans="1:3">
      <c r="A168" s="237">
        <v>316991</v>
      </c>
      <c r="B168" s="237" t="s">
        <v>805</v>
      </c>
      <c r="C168" s="235" t="s">
        <v>806</v>
      </c>
    </row>
    <row r="169" spans="1:3">
      <c r="A169" s="237">
        <v>316999</v>
      </c>
      <c r="B169" s="237" t="s">
        <v>802</v>
      </c>
      <c r="C169" s="235" t="s">
        <v>807</v>
      </c>
    </row>
    <row r="170" spans="1:3">
      <c r="A170" s="235">
        <v>321</v>
      </c>
      <c r="B170" s="235" t="s">
        <v>808</v>
      </c>
      <c r="C170" s="235" t="s">
        <v>809</v>
      </c>
    </row>
    <row r="171" spans="1:3">
      <c r="A171" s="236">
        <v>3211</v>
      </c>
      <c r="B171" s="236" t="s">
        <v>810</v>
      </c>
      <c r="C171" s="235" t="s">
        <v>811</v>
      </c>
    </row>
    <row r="172" spans="1:3">
      <c r="A172" s="236">
        <v>32111</v>
      </c>
      <c r="B172" s="236" t="s">
        <v>810</v>
      </c>
      <c r="C172" s="235" t="s">
        <v>812</v>
      </c>
    </row>
    <row r="173" spans="1:3">
      <c r="A173" s="237">
        <v>321111</v>
      </c>
      <c r="B173" s="237" t="s">
        <v>813</v>
      </c>
      <c r="C173" s="235" t="s">
        <v>814</v>
      </c>
    </row>
    <row r="174" spans="1:3">
      <c r="A174" s="237">
        <v>321112</v>
      </c>
      <c r="B174" s="237" t="s">
        <v>815</v>
      </c>
      <c r="C174" s="235" t="s">
        <v>816</v>
      </c>
    </row>
    <row r="175" spans="1:3">
      <c r="A175" s="237">
        <v>321113</v>
      </c>
      <c r="B175" s="237" t="s">
        <v>817</v>
      </c>
      <c r="C175" s="235" t="s">
        <v>818</v>
      </c>
    </row>
    <row r="176" spans="1:3">
      <c r="A176" s="236">
        <v>3212</v>
      </c>
      <c r="B176" s="236" t="s">
        <v>819</v>
      </c>
      <c r="C176" s="235" t="s">
        <v>820</v>
      </c>
    </row>
    <row r="177" spans="1:3">
      <c r="A177" s="236">
        <v>32121</v>
      </c>
      <c r="B177" s="236" t="s">
        <v>819</v>
      </c>
      <c r="C177" s="235" t="s">
        <v>821</v>
      </c>
    </row>
    <row r="178" spans="1:3">
      <c r="A178" s="237">
        <v>321210</v>
      </c>
      <c r="B178" s="237" t="s">
        <v>819</v>
      </c>
      <c r="C178" s="235" t="s">
        <v>822</v>
      </c>
    </row>
    <row r="179" spans="1:3">
      <c r="A179" s="236">
        <v>3219</v>
      </c>
      <c r="B179" s="236" t="s">
        <v>823</v>
      </c>
      <c r="C179" s="235" t="s">
        <v>824</v>
      </c>
    </row>
    <row r="180" spans="1:3">
      <c r="A180" s="236">
        <v>32191</v>
      </c>
      <c r="B180" s="236" t="s">
        <v>825</v>
      </c>
      <c r="C180" s="235" t="s">
        <v>826</v>
      </c>
    </row>
    <row r="181" spans="1:3">
      <c r="A181" s="237">
        <v>321910</v>
      </c>
      <c r="B181" s="237" t="s">
        <v>825</v>
      </c>
      <c r="C181" s="235" t="s">
        <v>827</v>
      </c>
    </row>
    <row r="182" spans="1:3">
      <c r="A182" s="236">
        <v>32192</v>
      </c>
      <c r="B182" s="236" t="s">
        <v>828</v>
      </c>
      <c r="C182" s="235" t="s">
        <v>829</v>
      </c>
    </row>
    <row r="183" spans="1:3">
      <c r="A183" s="237">
        <v>321920</v>
      </c>
      <c r="B183" s="237" t="s">
        <v>828</v>
      </c>
      <c r="C183" s="235" t="s">
        <v>830</v>
      </c>
    </row>
    <row r="184" spans="1:3" ht="26.25">
      <c r="A184" s="236">
        <v>32199</v>
      </c>
      <c r="B184" s="236" t="s">
        <v>831</v>
      </c>
      <c r="C184" s="235" t="s">
        <v>832</v>
      </c>
    </row>
    <row r="185" spans="1:3">
      <c r="A185" s="237">
        <v>321991</v>
      </c>
      <c r="B185" s="237" t="s">
        <v>833</v>
      </c>
      <c r="C185" s="235" t="s">
        <v>834</v>
      </c>
    </row>
    <row r="186" spans="1:3">
      <c r="A186" s="237">
        <v>321992</v>
      </c>
      <c r="B186" s="237" t="s">
        <v>835</v>
      </c>
      <c r="C186" s="235" t="s">
        <v>836</v>
      </c>
    </row>
    <row r="187" spans="1:3">
      <c r="A187" s="237">
        <v>321993</v>
      </c>
      <c r="B187" s="237" t="s">
        <v>837</v>
      </c>
      <c r="C187" s="235" t="s">
        <v>838</v>
      </c>
    </row>
    <row r="188" spans="1:3">
      <c r="A188" s="237">
        <v>321999</v>
      </c>
      <c r="B188" s="237" t="s">
        <v>823</v>
      </c>
      <c r="C188" s="235" t="s">
        <v>839</v>
      </c>
    </row>
    <row r="189" spans="1:3">
      <c r="A189" s="235">
        <v>322</v>
      </c>
      <c r="B189" s="235" t="s">
        <v>840</v>
      </c>
      <c r="C189" s="235" t="s">
        <v>841</v>
      </c>
    </row>
    <row r="190" spans="1:3">
      <c r="A190" s="236">
        <v>3221</v>
      </c>
      <c r="B190" s="236" t="s">
        <v>842</v>
      </c>
      <c r="C190" s="235" t="s">
        <v>843</v>
      </c>
    </row>
    <row r="191" spans="1:3">
      <c r="A191" s="236">
        <v>32211</v>
      </c>
      <c r="B191" s="236" t="s">
        <v>844</v>
      </c>
      <c r="C191" s="235" t="s">
        <v>845</v>
      </c>
    </row>
    <row r="192" spans="1:3">
      <c r="A192" s="237">
        <v>322110</v>
      </c>
      <c r="B192" s="237" t="s">
        <v>844</v>
      </c>
      <c r="C192" s="235" t="s">
        <v>846</v>
      </c>
    </row>
    <row r="193" spans="1:3">
      <c r="A193" s="236">
        <v>32212</v>
      </c>
      <c r="B193" s="236" t="s">
        <v>847</v>
      </c>
      <c r="C193" s="235" t="s">
        <v>848</v>
      </c>
    </row>
    <row r="194" spans="1:3">
      <c r="A194" s="237">
        <v>322121</v>
      </c>
      <c r="B194" s="237" t="s">
        <v>849</v>
      </c>
      <c r="C194" s="235" t="s">
        <v>850</v>
      </c>
    </row>
    <row r="195" spans="1:3">
      <c r="A195" s="237">
        <v>322122</v>
      </c>
      <c r="B195" s="237" t="s">
        <v>851</v>
      </c>
      <c r="C195" s="235" t="s">
        <v>852</v>
      </c>
    </row>
    <row r="196" spans="1:3">
      <c r="A196" s="236">
        <v>32213</v>
      </c>
      <c r="B196" s="236" t="s">
        <v>853</v>
      </c>
      <c r="C196" s="235" t="s">
        <v>854</v>
      </c>
    </row>
    <row r="197" spans="1:3">
      <c r="A197" s="237">
        <v>322131</v>
      </c>
      <c r="B197" s="237" t="s">
        <v>855</v>
      </c>
      <c r="C197" s="235" t="s">
        <v>856</v>
      </c>
    </row>
    <row r="198" spans="1:3">
      <c r="A198" s="237">
        <v>322132</v>
      </c>
      <c r="B198" s="237" t="s">
        <v>857</v>
      </c>
      <c r="C198" s="235" t="s">
        <v>858</v>
      </c>
    </row>
    <row r="199" spans="1:3">
      <c r="A199" s="236">
        <v>3222</v>
      </c>
      <c r="B199" s="236" t="s">
        <v>859</v>
      </c>
      <c r="C199" s="235" t="s">
        <v>860</v>
      </c>
    </row>
    <row r="200" spans="1:3">
      <c r="A200" s="236">
        <v>32221</v>
      </c>
      <c r="B200" s="236" t="s">
        <v>861</v>
      </c>
      <c r="C200" s="235" t="s">
        <v>862</v>
      </c>
    </row>
    <row r="201" spans="1:3">
      <c r="A201" s="237">
        <v>322210</v>
      </c>
      <c r="B201" s="237" t="s">
        <v>861</v>
      </c>
      <c r="C201" s="235" t="s">
        <v>863</v>
      </c>
    </row>
    <row r="202" spans="1:3">
      <c r="A202" s="236">
        <v>32222</v>
      </c>
      <c r="B202" s="236" t="s">
        <v>864</v>
      </c>
      <c r="C202" s="235" t="s">
        <v>865</v>
      </c>
    </row>
    <row r="203" spans="1:3">
      <c r="A203" s="237">
        <v>322220</v>
      </c>
      <c r="B203" s="237" t="s">
        <v>864</v>
      </c>
      <c r="C203" s="235" t="s">
        <v>866</v>
      </c>
    </row>
    <row r="204" spans="1:3">
      <c r="A204" s="236">
        <v>32223</v>
      </c>
      <c r="B204" s="236" t="s">
        <v>867</v>
      </c>
      <c r="C204" s="235" t="s">
        <v>868</v>
      </c>
    </row>
    <row r="205" spans="1:3">
      <c r="A205" s="237">
        <v>322230</v>
      </c>
      <c r="B205" s="237" t="s">
        <v>867</v>
      </c>
      <c r="C205" s="235" t="s">
        <v>869</v>
      </c>
    </row>
    <row r="206" spans="1:3">
      <c r="A206" s="236">
        <v>32229</v>
      </c>
      <c r="B206" s="236" t="s">
        <v>870</v>
      </c>
      <c r="C206" s="235" t="s">
        <v>871</v>
      </c>
    </row>
    <row r="207" spans="1:3">
      <c r="A207" s="237">
        <v>322291</v>
      </c>
      <c r="B207" s="237" t="s">
        <v>872</v>
      </c>
      <c r="C207" s="235" t="s">
        <v>873</v>
      </c>
    </row>
    <row r="208" spans="1:3">
      <c r="A208" s="237">
        <v>322299</v>
      </c>
      <c r="B208" s="237" t="s">
        <v>870</v>
      </c>
      <c r="C208" s="235" t="s">
        <v>874</v>
      </c>
    </row>
    <row r="209" spans="1:3">
      <c r="A209" s="235">
        <v>323</v>
      </c>
      <c r="B209" s="235" t="s">
        <v>875</v>
      </c>
      <c r="C209" s="235" t="s">
        <v>876</v>
      </c>
    </row>
    <row r="210" spans="1:3">
      <c r="A210" s="236">
        <v>3231</v>
      </c>
      <c r="B210" s="236" t="s">
        <v>875</v>
      </c>
      <c r="C210" s="235" t="s">
        <v>877</v>
      </c>
    </row>
    <row r="211" spans="1:3">
      <c r="A211" s="236">
        <v>32311</v>
      </c>
      <c r="B211" s="236" t="s">
        <v>878</v>
      </c>
      <c r="C211" s="235" t="s">
        <v>879</v>
      </c>
    </row>
    <row r="212" spans="1:3">
      <c r="A212" s="237">
        <v>323111</v>
      </c>
      <c r="B212" s="237" t="s">
        <v>880</v>
      </c>
      <c r="C212" s="235" t="s">
        <v>881</v>
      </c>
    </row>
    <row r="213" spans="1:3">
      <c r="A213" s="237">
        <v>323119</v>
      </c>
      <c r="B213" s="237" t="s">
        <v>882</v>
      </c>
      <c r="C213" s="235" t="s">
        <v>883</v>
      </c>
    </row>
    <row r="214" spans="1:3">
      <c r="A214" s="236">
        <v>32312</v>
      </c>
      <c r="B214" s="236" t="s">
        <v>884</v>
      </c>
      <c r="C214" s="235" t="s">
        <v>885</v>
      </c>
    </row>
    <row r="215" spans="1:3">
      <c r="A215" s="237">
        <v>323120</v>
      </c>
      <c r="B215" s="237" t="s">
        <v>884</v>
      </c>
      <c r="C215" s="235" t="s">
        <v>886</v>
      </c>
    </row>
    <row r="216" spans="1:3">
      <c r="A216" s="235">
        <v>324</v>
      </c>
      <c r="B216" s="235" t="s">
        <v>887</v>
      </c>
      <c r="C216" s="235" t="s">
        <v>888</v>
      </c>
    </row>
    <row r="217" spans="1:3">
      <c r="A217" s="236">
        <v>3241</v>
      </c>
      <c r="B217" s="236" t="s">
        <v>887</v>
      </c>
      <c r="C217" s="235" t="s">
        <v>889</v>
      </c>
    </row>
    <row r="218" spans="1:3">
      <c r="A218" s="236">
        <v>32411</v>
      </c>
      <c r="B218" s="236" t="s">
        <v>890</v>
      </c>
      <c r="C218" s="235" t="s">
        <v>891</v>
      </c>
    </row>
    <row r="219" spans="1:3">
      <c r="A219" s="237">
        <v>324110</v>
      </c>
      <c r="B219" s="237" t="s">
        <v>890</v>
      </c>
      <c r="C219" s="235" t="s">
        <v>892</v>
      </c>
    </row>
    <row r="220" spans="1:3">
      <c r="A220" s="236">
        <v>32412</v>
      </c>
      <c r="B220" s="236" t="s">
        <v>893</v>
      </c>
      <c r="C220" s="235" t="s">
        <v>894</v>
      </c>
    </row>
    <row r="221" spans="1:3">
      <c r="A221" s="237">
        <v>324120</v>
      </c>
      <c r="B221" s="237" t="s">
        <v>893</v>
      </c>
      <c r="C221" s="235" t="s">
        <v>895</v>
      </c>
    </row>
    <row r="222" spans="1:3">
      <c r="A222" s="236">
        <v>32419</v>
      </c>
      <c r="B222" s="236" t="s">
        <v>896</v>
      </c>
      <c r="C222" s="235" t="s">
        <v>897</v>
      </c>
    </row>
    <row r="223" spans="1:3">
      <c r="A223" s="237">
        <v>324191</v>
      </c>
      <c r="B223" s="237" t="s">
        <v>898</v>
      </c>
      <c r="C223" s="235" t="s">
        <v>899</v>
      </c>
    </row>
    <row r="224" spans="1:3" ht="26.25">
      <c r="A224" s="237">
        <v>324199</v>
      </c>
      <c r="B224" s="237" t="s">
        <v>900</v>
      </c>
      <c r="C224" s="235" t="s">
        <v>901</v>
      </c>
    </row>
    <row r="225" spans="1:3">
      <c r="A225" s="235">
        <v>325</v>
      </c>
      <c r="B225" s="235" t="s">
        <v>902</v>
      </c>
      <c r="C225" s="235" t="s">
        <v>903</v>
      </c>
    </row>
    <row r="226" spans="1:3">
      <c r="A226" s="236">
        <v>3251</v>
      </c>
      <c r="B226" s="236" t="s">
        <v>904</v>
      </c>
      <c r="C226" s="235" t="s">
        <v>905</v>
      </c>
    </row>
    <row r="227" spans="1:3">
      <c r="A227" s="236">
        <v>32511</v>
      </c>
      <c r="B227" s="236" t="s">
        <v>906</v>
      </c>
      <c r="C227" s="235" t="s">
        <v>907</v>
      </c>
    </row>
    <row r="228" spans="1:3">
      <c r="A228" s="237">
        <v>325110</v>
      </c>
      <c r="B228" s="237" t="s">
        <v>906</v>
      </c>
      <c r="C228" s="235" t="s">
        <v>908</v>
      </c>
    </row>
    <row r="229" spans="1:3">
      <c r="A229" s="236">
        <v>32512</v>
      </c>
      <c r="B229" s="236" t="s">
        <v>909</v>
      </c>
      <c r="C229" s="235" t="s">
        <v>910</v>
      </c>
    </row>
    <row r="230" spans="1:3">
      <c r="A230" s="237">
        <v>325120</v>
      </c>
      <c r="B230" s="237" t="s">
        <v>909</v>
      </c>
      <c r="C230" s="235" t="s">
        <v>911</v>
      </c>
    </row>
    <row r="231" spans="1:3">
      <c r="A231" s="236">
        <v>32513</v>
      </c>
      <c r="B231" s="236" t="s">
        <v>912</v>
      </c>
      <c r="C231" s="235" t="s">
        <v>913</v>
      </c>
    </row>
    <row r="232" spans="1:3">
      <c r="A232" s="237">
        <v>325130</v>
      </c>
      <c r="B232" s="237" t="s">
        <v>912</v>
      </c>
      <c r="C232" s="235" t="s">
        <v>914</v>
      </c>
    </row>
    <row r="233" spans="1:3">
      <c r="A233" s="236">
        <v>32518</v>
      </c>
      <c r="B233" s="236" t="s">
        <v>915</v>
      </c>
      <c r="C233" s="235" t="s">
        <v>916</v>
      </c>
    </row>
    <row r="234" spans="1:3">
      <c r="A234" s="237">
        <v>325180</v>
      </c>
      <c r="B234" s="237" t="s">
        <v>915</v>
      </c>
      <c r="C234" s="235" t="s">
        <v>917</v>
      </c>
    </row>
    <row r="235" spans="1:3">
      <c r="A235" s="236">
        <v>32519</v>
      </c>
      <c r="B235" s="236" t="s">
        <v>918</v>
      </c>
      <c r="C235" s="235" t="s">
        <v>919</v>
      </c>
    </row>
    <row r="236" spans="1:3">
      <c r="A236" s="237">
        <v>325190</v>
      </c>
      <c r="B236" s="237" t="s">
        <v>918</v>
      </c>
      <c r="C236" s="235" t="s">
        <v>920</v>
      </c>
    </row>
    <row r="237" spans="1:3">
      <c r="A237" s="236">
        <v>3252</v>
      </c>
      <c r="B237" s="236" t="s">
        <v>921</v>
      </c>
      <c r="C237" s="235" t="s">
        <v>922</v>
      </c>
    </row>
    <row r="238" spans="1:3">
      <c r="A238" s="236">
        <v>32521</v>
      </c>
      <c r="B238" s="236" t="s">
        <v>923</v>
      </c>
      <c r="C238" s="235" t="s">
        <v>924</v>
      </c>
    </row>
    <row r="239" spans="1:3">
      <c r="A239" s="237">
        <v>325211</v>
      </c>
      <c r="B239" s="237" t="s">
        <v>925</v>
      </c>
      <c r="C239" s="235" t="s">
        <v>926</v>
      </c>
    </row>
    <row r="240" spans="1:3">
      <c r="A240" s="237">
        <v>325212</v>
      </c>
      <c r="B240" s="237" t="s">
        <v>927</v>
      </c>
      <c r="C240" s="235" t="s">
        <v>928</v>
      </c>
    </row>
    <row r="241" spans="1:3">
      <c r="A241" s="236">
        <v>32522</v>
      </c>
      <c r="B241" s="236" t="s">
        <v>929</v>
      </c>
      <c r="C241" s="235" t="s">
        <v>930</v>
      </c>
    </row>
    <row r="242" spans="1:3">
      <c r="A242" s="237">
        <v>325220</v>
      </c>
      <c r="B242" s="237" t="s">
        <v>929</v>
      </c>
      <c r="C242" s="235" t="s">
        <v>931</v>
      </c>
    </row>
    <row r="243" spans="1:3">
      <c r="A243" s="236">
        <v>3253</v>
      </c>
      <c r="B243" s="236" t="s">
        <v>932</v>
      </c>
      <c r="C243" s="235" t="s">
        <v>933</v>
      </c>
    </row>
    <row r="244" spans="1:3">
      <c r="A244" s="236">
        <v>32531</v>
      </c>
      <c r="B244" s="236" t="s">
        <v>934</v>
      </c>
      <c r="C244" s="235" t="s">
        <v>935</v>
      </c>
    </row>
    <row r="245" spans="1:3">
      <c r="A245" s="237">
        <v>325310</v>
      </c>
      <c r="B245" s="237" t="s">
        <v>934</v>
      </c>
      <c r="C245" s="235" t="s">
        <v>936</v>
      </c>
    </row>
    <row r="246" spans="1:3">
      <c r="A246" s="236">
        <v>32532</v>
      </c>
      <c r="B246" s="236" t="s">
        <v>937</v>
      </c>
      <c r="C246" s="235" t="s">
        <v>938</v>
      </c>
    </row>
    <row r="247" spans="1:3">
      <c r="A247" s="237">
        <v>325320</v>
      </c>
      <c r="B247" s="237" t="s">
        <v>937</v>
      </c>
      <c r="C247" s="235" t="s">
        <v>939</v>
      </c>
    </row>
    <row r="248" spans="1:3">
      <c r="A248" s="236">
        <v>3254</v>
      </c>
      <c r="B248" s="236" t="s">
        <v>940</v>
      </c>
      <c r="C248" s="235" t="s">
        <v>941</v>
      </c>
    </row>
    <row r="249" spans="1:3">
      <c r="A249" s="236">
        <v>32541</v>
      </c>
      <c r="B249" s="236" t="s">
        <v>940</v>
      </c>
      <c r="C249" s="235" t="s">
        <v>942</v>
      </c>
    </row>
    <row r="250" spans="1:3">
      <c r="A250" s="237">
        <v>325411</v>
      </c>
      <c r="B250" s="237" t="s">
        <v>943</v>
      </c>
      <c r="C250" s="235" t="s">
        <v>944</v>
      </c>
    </row>
    <row r="251" spans="1:3">
      <c r="A251" s="237">
        <v>325412</v>
      </c>
      <c r="B251" s="237" t="s">
        <v>945</v>
      </c>
      <c r="C251" s="235" t="s">
        <v>946</v>
      </c>
    </row>
    <row r="252" spans="1:3">
      <c r="A252" s="236">
        <v>3255</v>
      </c>
      <c r="B252" s="236" t="s">
        <v>947</v>
      </c>
      <c r="C252" s="235" t="s">
        <v>948</v>
      </c>
    </row>
    <row r="253" spans="1:3">
      <c r="A253" s="236">
        <v>32551</v>
      </c>
      <c r="B253" s="236" t="s">
        <v>949</v>
      </c>
      <c r="C253" s="235" t="s">
        <v>950</v>
      </c>
    </row>
    <row r="254" spans="1:3">
      <c r="A254" s="237">
        <v>325510</v>
      </c>
      <c r="B254" s="237" t="s">
        <v>949</v>
      </c>
      <c r="C254" s="235" t="s">
        <v>951</v>
      </c>
    </row>
    <row r="255" spans="1:3">
      <c r="A255" s="236">
        <v>32552</v>
      </c>
      <c r="B255" s="236" t="s">
        <v>952</v>
      </c>
      <c r="C255" s="235" t="s">
        <v>953</v>
      </c>
    </row>
    <row r="256" spans="1:3">
      <c r="A256" s="237">
        <v>325520</v>
      </c>
      <c r="B256" s="237" t="s">
        <v>952</v>
      </c>
      <c r="C256" s="235" t="s">
        <v>954</v>
      </c>
    </row>
    <row r="257" spans="1:3">
      <c r="A257" s="236">
        <v>3256</v>
      </c>
      <c r="B257" s="236" t="s">
        <v>955</v>
      </c>
      <c r="C257" s="235" t="s">
        <v>956</v>
      </c>
    </row>
    <row r="258" spans="1:3">
      <c r="A258" s="236">
        <v>32561</v>
      </c>
      <c r="B258" s="236" t="s">
        <v>957</v>
      </c>
      <c r="C258" s="235" t="s">
        <v>958</v>
      </c>
    </row>
    <row r="259" spans="1:3">
      <c r="A259" s="237">
        <v>325610</v>
      </c>
      <c r="B259" s="237" t="s">
        <v>957</v>
      </c>
      <c r="C259" s="235" t="s">
        <v>959</v>
      </c>
    </row>
    <row r="260" spans="1:3">
      <c r="A260" s="236">
        <v>32562</v>
      </c>
      <c r="B260" s="236" t="s">
        <v>960</v>
      </c>
      <c r="C260" s="235" t="s">
        <v>961</v>
      </c>
    </row>
    <row r="261" spans="1:3">
      <c r="A261" s="237">
        <v>325620</v>
      </c>
      <c r="B261" s="237" t="s">
        <v>960</v>
      </c>
      <c r="C261" s="235" t="s">
        <v>962</v>
      </c>
    </row>
    <row r="262" spans="1:3">
      <c r="A262" s="236">
        <v>3259</v>
      </c>
      <c r="B262" s="236" t="s">
        <v>963</v>
      </c>
      <c r="C262" s="235" t="s">
        <v>964</v>
      </c>
    </row>
    <row r="263" spans="1:3">
      <c r="A263" s="236">
        <v>32591</v>
      </c>
      <c r="B263" s="236" t="s">
        <v>965</v>
      </c>
      <c r="C263" s="235" t="s">
        <v>966</v>
      </c>
    </row>
    <row r="264" spans="1:3">
      <c r="A264" s="237">
        <v>325910</v>
      </c>
      <c r="B264" s="237" t="s">
        <v>965</v>
      </c>
      <c r="C264" s="235" t="s">
        <v>967</v>
      </c>
    </row>
    <row r="265" spans="1:3">
      <c r="A265" s="236">
        <v>32592</v>
      </c>
      <c r="B265" s="236" t="s">
        <v>968</v>
      </c>
      <c r="C265" s="235" t="s">
        <v>969</v>
      </c>
    </row>
    <row r="266" spans="1:3">
      <c r="A266" s="237">
        <v>325920</v>
      </c>
      <c r="B266" s="237" t="s">
        <v>968</v>
      </c>
      <c r="C266" s="235" t="s">
        <v>970</v>
      </c>
    </row>
    <row r="267" spans="1:3">
      <c r="A267" s="236">
        <v>32599</v>
      </c>
      <c r="B267" s="236" t="s">
        <v>963</v>
      </c>
      <c r="C267" s="235" t="s">
        <v>971</v>
      </c>
    </row>
    <row r="268" spans="1:3">
      <c r="A268" s="237">
        <v>325991</v>
      </c>
      <c r="B268" s="237" t="s">
        <v>972</v>
      </c>
      <c r="C268" s="235" t="s">
        <v>973</v>
      </c>
    </row>
    <row r="269" spans="1:3">
      <c r="A269" s="237">
        <v>325992</v>
      </c>
      <c r="B269" s="237" t="s">
        <v>974</v>
      </c>
      <c r="C269" s="235" t="s">
        <v>975</v>
      </c>
    </row>
    <row r="270" spans="1:3">
      <c r="A270" s="237">
        <v>325993</v>
      </c>
      <c r="B270" s="237" t="s">
        <v>976</v>
      </c>
      <c r="C270" s="235" t="s">
        <v>977</v>
      </c>
    </row>
    <row r="271" spans="1:3">
      <c r="A271" s="237">
        <v>325999</v>
      </c>
      <c r="B271" s="237" t="s">
        <v>963</v>
      </c>
      <c r="C271" s="235" t="s">
        <v>978</v>
      </c>
    </row>
    <row r="272" spans="1:3">
      <c r="A272" s="235">
        <v>326</v>
      </c>
      <c r="B272" s="235" t="s">
        <v>979</v>
      </c>
      <c r="C272" s="235" t="s">
        <v>980</v>
      </c>
    </row>
    <row r="273" spans="1:3">
      <c r="A273" s="236">
        <v>3261</v>
      </c>
      <c r="B273" s="236" t="s">
        <v>981</v>
      </c>
      <c r="C273" s="235" t="s">
        <v>982</v>
      </c>
    </row>
    <row r="274" spans="1:3">
      <c r="A274" s="236">
        <v>32611</v>
      </c>
      <c r="B274" s="236" t="s">
        <v>983</v>
      </c>
      <c r="C274" s="235" t="s">
        <v>984</v>
      </c>
    </row>
    <row r="275" spans="1:3">
      <c r="A275" s="237">
        <v>326110</v>
      </c>
      <c r="B275" s="237" t="s">
        <v>983</v>
      </c>
      <c r="C275" s="235" t="s">
        <v>985</v>
      </c>
    </row>
    <row r="276" spans="1:3">
      <c r="A276" s="236">
        <v>32612</v>
      </c>
      <c r="B276" s="236" t="s">
        <v>986</v>
      </c>
      <c r="C276" s="235" t="s">
        <v>987</v>
      </c>
    </row>
    <row r="277" spans="1:3">
      <c r="A277" s="237">
        <v>326120</v>
      </c>
      <c r="B277" s="237" t="s">
        <v>986</v>
      </c>
      <c r="C277" s="235" t="s">
        <v>988</v>
      </c>
    </row>
    <row r="278" spans="1:3">
      <c r="A278" s="236">
        <v>32613</v>
      </c>
      <c r="B278" s="236" t="s">
        <v>989</v>
      </c>
      <c r="C278" s="235" t="s">
        <v>990</v>
      </c>
    </row>
    <row r="279" spans="1:3">
      <c r="A279" s="237">
        <v>326130</v>
      </c>
      <c r="B279" s="237" t="s">
        <v>989</v>
      </c>
      <c r="C279" s="235" t="s">
        <v>991</v>
      </c>
    </row>
    <row r="280" spans="1:3">
      <c r="A280" s="236">
        <v>32614</v>
      </c>
      <c r="B280" s="236" t="s">
        <v>992</v>
      </c>
      <c r="C280" s="235" t="s">
        <v>993</v>
      </c>
    </row>
    <row r="281" spans="1:3">
      <c r="A281" s="237">
        <v>326140</v>
      </c>
      <c r="B281" s="237" t="s">
        <v>992</v>
      </c>
      <c r="C281" s="235" t="s">
        <v>994</v>
      </c>
    </row>
    <row r="282" spans="1:3">
      <c r="A282" s="236">
        <v>32615</v>
      </c>
      <c r="B282" s="236" t="s">
        <v>995</v>
      </c>
      <c r="C282" s="235" t="s">
        <v>996</v>
      </c>
    </row>
    <row r="283" spans="1:3">
      <c r="A283" s="237">
        <v>326150</v>
      </c>
      <c r="B283" s="237" t="s">
        <v>995</v>
      </c>
      <c r="C283" s="235" t="s">
        <v>997</v>
      </c>
    </row>
    <row r="284" spans="1:3">
      <c r="A284" s="236">
        <v>32616</v>
      </c>
      <c r="B284" s="236" t="s">
        <v>998</v>
      </c>
      <c r="C284" s="235" t="s">
        <v>999</v>
      </c>
    </row>
    <row r="285" spans="1:3">
      <c r="A285" s="237">
        <v>326160</v>
      </c>
      <c r="B285" s="237" t="s">
        <v>998</v>
      </c>
      <c r="C285" s="235" t="s">
        <v>1000</v>
      </c>
    </row>
    <row r="286" spans="1:3">
      <c r="A286" s="236">
        <v>32619</v>
      </c>
      <c r="B286" s="236" t="s">
        <v>1001</v>
      </c>
      <c r="C286" s="235" t="s">
        <v>1002</v>
      </c>
    </row>
    <row r="287" spans="1:3">
      <c r="A287" s="237">
        <v>326191</v>
      </c>
      <c r="B287" s="237" t="s">
        <v>1003</v>
      </c>
      <c r="C287" s="235" t="s">
        <v>1004</v>
      </c>
    </row>
    <row r="288" spans="1:3">
      <c r="A288" s="237">
        <v>326192</v>
      </c>
      <c r="B288" s="237" t="s">
        <v>1005</v>
      </c>
      <c r="C288" s="235" t="s">
        <v>1006</v>
      </c>
    </row>
    <row r="289" spans="1:3" ht="26.25">
      <c r="A289" s="237">
        <v>326193</v>
      </c>
      <c r="B289" s="237" t="s">
        <v>1007</v>
      </c>
      <c r="C289" s="235" t="s">
        <v>1008</v>
      </c>
    </row>
    <row r="290" spans="1:3">
      <c r="A290" s="237">
        <v>326194</v>
      </c>
      <c r="B290" s="237" t="s">
        <v>1009</v>
      </c>
      <c r="C290" s="235" t="s">
        <v>1010</v>
      </c>
    </row>
    <row r="291" spans="1:3">
      <c r="A291" s="237">
        <v>326198</v>
      </c>
      <c r="B291" s="237" t="s">
        <v>1011</v>
      </c>
      <c r="C291" s="235" t="s">
        <v>1012</v>
      </c>
    </row>
    <row r="292" spans="1:3">
      <c r="A292" s="237">
        <v>326199</v>
      </c>
      <c r="B292" s="237" t="s">
        <v>1013</v>
      </c>
      <c r="C292" s="235" t="s">
        <v>1014</v>
      </c>
    </row>
    <row r="293" spans="1:3">
      <c r="A293" s="236">
        <v>3262</v>
      </c>
      <c r="B293" s="236" t="s">
        <v>1015</v>
      </c>
      <c r="C293" s="235" t="s">
        <v>1016</v>
      </c>
    </row>
    <row r="294" spans="1:3">
      <c r="A294" s="236">
        <v>32621</v>
      </c>
      <c r="B294" s="236" t="s">
        <v>1017</v>
      </c>
      <c r="C294" s="235" t="s">
        <v>1018</v>
      </c>
    </row>
    <row r="295" spans="1:3">
      <c r="A295" s="237">
        <v>326211</v>
      </c>
      <c r="B295" s="237" t="s">
        <v>1019</v>
      </c>
      <c r="C295" s="235" t="s">
        <v>1020</v>
      </c>
    </row>
    <row r="296" spans="1:3">
      <c r="A296" s="237">
        <v>326212</v>
      </c>
      <c r="B296" s="237" t="s">
        <v>1021</v>
      </c>
      <c r="C296" s="235" t="s">
        <v>1022</v>
      </c>
    </row>
    <row r="297" spans="1:3">
      <c r="A297" s="236">
        <v>32622</v>
      </c>
      <c r="B297" s="236" t="s">
        <v>1023</v>
      </c>
      <c r="C297" s="235" t="s">
        <v>1024</v>
      </c>
    </row>
    <row r="298" spans="1:3">
      <c r="A298" s="237">
        <v>326220</v>
      </c>
      <c r="B298" s="237" t="s">
        <v>1023</v>
      </c>
      <c r="C298" s="235" t="s">
        <v>1025</v>
      </c>
    </row>
    <row r="299" spans="1:3">
      <c r="A299" s="236">
        <v>32629</v>
      </c>
      <c r="B299" s="236" t="s">
        <v>1026</v>
      </c>
      <c r="C299" s="235" t="s">
        <v>1027</v>
      </c>
    </row>
    <row r="300" spans="1:3">
      <c r="A300" s="237">
        <v>326290</v>
      </c>
      <c r="B300" s="237" t="s">
        <v>1026</v>
      </c>
      <c r="C300" s="235" t="s">
        <v>1028</v>
      </c>
    </row>
    <row r="301" spans="1:3">
      <c r="A301" s="235">
        <v>327</v>
      </c>
      <c r="B301" s="235" t="s">
        <v>1029</v>
      </c>
      <c r="C301" s="235" t="s">
        <v>1030</v>
      </c>
    </row>
    <row r="302" spans="1:3">
      <c r="A302" s="236">
        <v>3271</v>
      </c>
      <c r="B302" s="236" t="s">
        <v>1031</v>
      </c>
      <c r="C302" s="235" t="s">
        <v>1032</v>
      </c>
    </row>
    <row r="303" spans="1:3">
      <c r="A303" s="236">
        <v>32711</v>
      </c>
      <c r="B303" s="236" t="s">
        <v>1033</v>
      </c>
      <c r="C303" s="235" t="s">
        <v>1034</v>
      </c>
    </row>
    <row r="304" spans="1:3">
      <c r="A304" s="237">
        <v>327111</v>
      </c>
      <c r="B304" s="237" t="s">
        <v>1035</v>
      </c>
      <c r="C304" s="235" t="s">
        <v>1036</v>
      </c>
    </row>
    <row r="305" spans="1:3">
      <c r="A305" s="237">
        <v>327112</v>
      </c>
      <c r="B305" s="237" t="s">
        <v>1037</v>
      </c>
      <c r="C305" s="235" t="s">
        <v>1038</v>
      </c>
    </row>
    <row r="306" spans="1:3">
      <c r="A306" s="236">
        <v>32712</v>
      </c>
      <c r="B306" s="236" t="s">
        <v>1039</v>
      </c>
      <c r="C306" s="235" t="s">
        <v>1040</v>
      </c>
    </row>
    <row r="307" spans="1:3">
      <c r="A307" s="237">
        <v>327121</v>
      </c>
      <c r="B307" s="237" t="s">
        <v>1041</v>
      </c>
      <c r="C307" s="235" t="s">
        <v>1042</v>
      </c>
    </row>
    <row r="308" spans="1:3">
      <c r="A308" s="237">
        <v>327122</v>
      </c>
      <c r="B308" s="237" t="s">
        <v>1043</v>
      </c>
      <c r="C308" s="235" t="s">
        <v>1044</v>
      </c>
    </row>
    <row r="309" spans="1:3">
      <c r="A309" s="237">
        <v>327123</v>
      </c>
      <c r="B309" s="237" t="s">
        <v>1045</v>
      </c>
      <c r="C309" s="235" t="s">
        <v>1046</v>
      </c>
    </row>
    <row r="310" spans="1:3">
      <c r="A310" s="236">
        <v>3272</v>
      </c>
      <c r="B310" s="236" t="s">
        <v>1047</v>
      </c>
      <c r="C310" s="235" t="s">
        <v>1048</v>
      </c>
    </row>
    <row r="311" spans="1:3">
      <c r="A311" s="236">
        <v>32721</v>
      </c>
      <c r="B311" s="236" t="s">
        <v>1047</v>
      </c>
      <c r="C311" s="235" t="s">
        <v>1049</v>
      </c>
    </row>
    <row r="312" spans="1:3">
      <c r="A312" s="237">
        <v>327211</v>
      </c>
      <c r="B312" s="237" t="s">
        <v>1050</v>
      </c>
      <c r="C312" s="235" t="s">
        <v>1051</v>
      </c>
    </row>
    <row r="313" spans="1:3">
      <c r="A313" s="237">
        <v>327212</v>
      </c>
      <c r="B313" s="237" t="s">
        <v>1052</v>
      </c>
      <c r="C313" s="235" t="s">
        <v>1053</v>
      </c>
    </row>
    <row r="314" spans="1:3">
      <c r="A314" s="237">
        <v>327213</v>
      </c>
      <c r="B314" s="237" t="s">
        <v>1054</v>
      </c>
      <c r="C314" s="235" t="s">
        <v>1055</v>
      </c>
    </row>
    <row r="315" spans="1:3">
      <c r="A315" s="237">
        <v>327214</v>
      </c>
      <c r="B315" s="237" t="s">
        <v>1056</v>
      </c>
      <c r="C315" s="235" t="s">
        <v>1057</v>
      </c>
    </row>
    <row r="316" spans="1:3">
      <c r="A316" s="237">
        <v>327215</v>
      </c>
      <c r="B316" s="237" t="s">
        <v>1058</v>
      </c>
      <c r="C316" s="235" t="s">
        <v>1059</v>
      </c>
    </row>
    <row r="317" spans="1:3">
      <c r="A317" s="237">
        <v>327216</v>
      </c>
      <c r="B317" s="237" t="s">
        <v>1060</v>
      </c>
      <c r="C317" s="235" t="s">
        <v>1061</v>
      </c>
    </row>
    <row r="318" spans="1:3">
      <c r="A318" s="237">
        <v>327219</v>
      </c>
      <c r="B318" s="237" t="s">
        <v>1062</v>
      </c>
      <c r="C318" s="235" t="s">
        <v>1063</v>
      </c>
    </row>
    <row r="319" spans="1:3">
      <c r="A319" s="236">
        <v>3273</v>
      </c>
      <c r="B319" s="236" t="s">
        <v>1064</v>
      </c>
      <c r="C319" s="235" t="s">
        <v>1065</v>
      </c>
    </row>
    <row r="320" spans="1:3">
      <c r="A320" s="236">
        <v>32731</v>
      </c>
      <c r="B320" s="236" t="s">
        <v>1066</v>
      </c>
      <c r="C320" s="235" t="s">
        <v>1067</v>
      </c>
    </row>
    <row r="321" spans="1:3">
      <c r="A321" s="237">
        <v>327310</v>
      </c>
      <c r="B321" s="237" t="s">
        <v>1066</v>
      </c>
      <c r="C321" s="235" t="s">
        <v>1068</v>
      </c>
    </row>
    <row r="322" spans="1:3">
      <c r="A322" s="236">
        <v>32732</v>
      </c>
      <c r="B322" s="236" t="s">
        <v>1069</v>
      </c>
      <c r="C322" s="235" t="s">
        <v>1070</v>
      </c>
    </row>
    <row r="323" spans="1:3">
      <c r="A323" s="237">
        <v>327320</v>
      </c>
      <c r="B323" s="237" t="s">
        <v>1069</v>
      </c>
      <c r="C323" s="235" t="s">
        <v>1071</v>
      </c>
    </row>
    <row r="324" spans="1:3">
      <c r="A324" s="236">
        <v>32733</v>
      </c>
      <c r="B324" s="236" t="s">
        <v>1072</v>
      </c>
      <c r="C324" s="235" t="s">
        <v>1073</v>
      </c>
    </row>
    <row r="325" spans="1:3">
      <c r="A325" s="237">
        <v>327330</v>
      </c>
      <c r="B325" s="237" t="s">
        <v>1072</v>
      </c>
      <c r="C325" s="235" t="s">
        <v>1074</v>
      </c>
    </row>
    <row r="326" spans="1:3">
      <c r="A326" s="236">
        <v>32739</v>
      </c>
      <c r="B326" s="236" t="s">
        <v>1075</v>
      </c>
      <c r="C326" s="235" t="s">
        <v>1076</v>
      </c>
    </row>
    <row r="327" spans="1:3">
      <c r="A327" s="237">
        <v>327391</v>
      </c>
      <c r="B327" s="237" t="s">
        <v>1077</v>
      </c>
      <c r="C327" s="235" t="s">
        <v>1078</v>
      </c>
    </row>
    <row r="328" spans="1:3">
      <c r="A328" s="237">
        <v>327399</v>
      </c>
      <c r="B328" s="237" t="s">
        <v>1075</v>
      </c>
      <c r="C328" s="235" t="s">
        <v>1079</v>
      </c>
    </row>
    <row r="329" spans="1:3">
      <c r="A329" s="236">
        <v>3274</v>
      </c>
      <c r="B329" s="236" t="s">
        <v>1080</v>
      </c>
      <c r="C329" s="235" t="s">
        <v>1081</v>
      </c>
    </row>
    <row r="330" spans="1:3">
      <c r="A330" s="236">
        <v>32741</v>
      </c>
      <c r="B330" s="236" t="s">
        <v>1082</v>
      </c>
      <c r="C330" s="235" t="s">
        <v>1083</v>
      </c>
    </row>
    <row r="331" spans="1:3">
      <c r="A331" s="237">
        <v>327410</v>
      </c>
      <c r="B331" s="237" t="s">
        <v>1082</v>
      </c>
      <c r="C331" s="235" t="s">
        <v>1084</v>
      </c>
    </row>
    <row r="332" spans="1:3">
      <c r="A332" s="236">
        <v>32742</v>
      </c>
      <c r="B332" s="236" t="s">
        <v>1085</v>
      </c>
      <c r="C332" s="235" t="s">
        <v>1086</v>
      </c>
    </row>
    <row r="333" spans="1:3">
      <c r="A333" s="237">
        <v>327420</v>
      </c>
      <c r="B333" s="237" t="s">
        <v>1085</v>
      </c>
      <c r="C333" s="235" t="s">
        <v>1087</v>
      </c>
    </row>
    <row r="334" spans="1:3">
      <c r="A334" s="236">
        <v>3279</v>
      </c>
      <c r="B334" s="236" t="s">
        <v>1088</v>
      </c>
      <c r="C334" s="235" t="s">
        <v>1089</v>
      </c>
    </row>
    <row r="335" spans="1:3">
      <c r="A335" s="236">
        <v>32791</v>
      </c>
      <c r="B335" s="236" t="s">
        <v>1090</v>
      </c>
      <c r="C335" s="235" t="s">
        <v>1091</v>
      </c>
    </row>
    <row r="336" spans="1:3">
      <c r="A336" s="237">
        <v>327910</v>
      </c>
      <c r="B336" s="237" t="s">
        <v>1090</v>
      </c>
      <c r="C336" s="235" t="s">
        <v>1092</v>
      </c>
    </row>
    <row r="337" spans="1:3">
      <c r="A337" s="236">
        <v>32799</v>
      </c>
      <c r="B337" s="236" t="s">
        <v>1088</v>
      </c>
      <c r="C337" s="235" t="s">
        <v>1093</v>
      </c>
    </row>
    <row r="338" spans="1:3">
      <c r="A338" s="237">
        <v>327991</v>
      </c>
      <c r="B338" s="237" t="s">
        <v>1094</v>
      </c>
      <c r="C338" s="235" t="s">
        <v>1095</v>
      </c>
    </row>
    <row r="339" spans="1:3">
      <c r="A339" s="237">
        <v>327999</v>
      </c>
      <c r="B339" s="237" t="s">
        <v>1088</v>
      </c>
      <c r="C339" s="235" t="s">
        <v>1096</v>
      </c>
    </row>
    <row r="340" spans="1:3">
      <c r="A340" s="235">
        <v>331</v>
      </c>
      <c r="B340" s="235" t="s">
        <v>1097</v>
      </c>
      <c r="C340" s="235" t="s">
        <v>1098</v>
      </c>
    </row>
    <row r="341" spans="1:3">
      <c r="A341" s="236">
        <v>3311</v>
      </c>
      <c r="B341" s="236" t="s">
        <v>1099</v>
      </c>
      <c r="C341" s="235" t="s">
        <v>1100</v>
      </c>
    </row>
    <row r="342" spans="1:3">
      <c r="A342" s="236">
        <v>33111</v>
      </c>
      <c r="B342" s="236" t="s">
        <v>1099</v>
      </c>
      <c r="C342" s="235" t="s">
        <v>1101</v>
      </c>
    </row>
    <row r="343" spans="1:3">
      <c r="A343" s="237">
        <v>331111</v>
      </c>
      <c r="B343" s="237" t="s">
        <v>1102</v>
      </c>
      <c r="C343" s="235" t="s">
        <v>1103</v>
      </c>
    </row>
    <row r="344" spans="1:3">
      <c r="A344" s="237">
        <v>331112</v>
      </c>
      <c r="B344" s="237" t="s">
        <v>1104</v>
      </c>
      <c r="C344" s="235" t="s">
        <v>1105</v>
      </c>
    </row>
    <row r="345" spans="1:3">
      <c r="A345" s="236">
        <v>3312</v>
      </c>
      <c r="B345" s="236" t="s">
        <v>1106</v>
      </c>
      <c r="C345" s="235" t="s">
        <v>1107</v>
      </c>
    </row>
    <row r="346" spans="1:3">
      <c r="A346" s="236">
        <v>33121</v>
      </c>
      <c r="B346" s="236" t="s">
        <v>1108</v>
      </c>
      <c r="C346" s="235" t="s">
        <v>1109</v>
      </c>
    </row>
    <row r="347" spans="1:3">
      <c r="A347" s="237">
        <v>331210</v>
      </c>
      <c r="B347" s="237" t="s">
        <v>1108</v>
      </c>
      <c r="C347" s="235" t="s">
        <v>1110</v>
      </c>
    </row>
    <row r="348" spans="1:3">
      <c r="A348" s="236">
        <v>33122</v>
      </c>
      <c r="B348" s="236" t="s">
        <v>1111</v>
      </c>
      <c r="C348" s="235" t="s">
        <v>1112</v>
      </c>
    </row>
    <row r="349" spans="1:3">
      <c r="A349" s="237">
        <v>331220</v>
      </c>
      <c r="B349" s="237" t="s">
        <v>1111</v>
      </c>
      <c r="C349" s="235" t="s">
        <v>1113</v>
      </c>
    </row>
    <row r="350" spans="1:3">
      <c r="A350" s="236">
        <v>3313</v>
      </c>
      <c r="B350" s="236" t="s">
        <v>1114</v>
      </c>
      <c r="C350" s="235" t="s">
        <v>1115</v>
      </c>
    </row>
    <row r="351" spans="1:3">
      <c r="A351" s="236">
        <v>33131</v>
      </c>
      <c r="B351" s="236" t="s">
        <v>1114</v>
      </c>
      <c r="C351" s="235" t="s">
        <v>1116</v>
      </c>
    </row>
    <row r="352" spans="1:3">
      <c r="A352" s="237">
        <v>331310</v>
      </c>
      <c r="B352" s="237" t="s">
        <v>1114</v>
      </c>
      <c r="C352" s="235" t="s">
        <v>1117</v>
      </c>
    </row>
    <row r="353" spans="1:3">
      <c r="A353" s="236">
        <v>3314</v>
      </c>
      <c r="B353" s="236" t="s">
        <v>1118</v>
      </c>
      <c r="C353" s="235" t="s">
        <v>1119</v>
      </c>
    </row>
    <row r="354" spans="1:3">
      <c r="A354" s="236">
        <v>33141</v>
      </c>
      <c r="B354" s="236" t="s">
        <v>1120</v>
      </c>
      <c r="C354" s="235" t="s">
        <v>1121</v>
      </c>
    </row>
    <row r="355" spans="1:3">
      <c r="A355" s="237">
        <v>331411</v>
      </c>
      <c r="B355" s="237" t="s">
        <v>1122</v>
      </c>
      <c r="C355" s="235" t="s">
        <v>1123</v>
      </c>
    </row>
    <row r="356" spans="1:3">
      <c r="A356" s="237">
        <v>331412</v>
      </c>
      <c r="B356" s="237" t="s">
        <v>1124</v>
      </c>
      <c r="C356" s="235" t="s">
        <v>1125</v>
      </c>
    </row>
    <row r="357" spans="1:3">
      <c r="A357" s="237">
        <v>331419</v>
      </c>
      <c r="B357" s="237" t="s">
        <v>1126</v>
      </c>
      <c r="C357" s="235" t="s">
        <v>1127</v>
      </c>
    </row>
    <row r="358" spans="1:3">
      <c r="A358" s="236">
        <v>33142</v>
      </c>
      <c r="B358" s="236" t="s">
        <v>1128</v>
      </c>
      <c r="C358" s="235" t="s">
        <v>1129</v>
      </c>
    </row>
    <row r="359" spans="1:3">
      <c r="A359" s="237">
        <v>331420</v>
      </c>
      <c r="B359" s="237" t="s">
        <v>1128</v>
      </c>
      <c r="C359" s="235" t="s">
        <v>1130</v>
      </c>
    </row>
    <row r="360" spans="1:3">
      <c r="A360" s="236">
        <v>33149</v>
      </c>
      <c r="B360" s="236" t="s">
        <v>1131</v>
      </c>
      <c r="C360" s="235" t="s">
        <v>1132</v>
      </c>
    </row>
    <row r="361" spans="1:3">
      <c r="A361" s="237">
        <v>331490</v>
      </c>
      <c r="B361" s="237" t="s">
        <v>1131</v>
      </c>
      <c r="C361" s="235" t="s">
        <v>1133</v>
      </c>
    </row>
    <row r="362" spans="1:3">
      <c r="A362" s="236">
        <v>3315</v>
      </c>
      <c r="B362" s="236" t="s">
        <v>1134</v>
      </c>
      <c r="C362" s="235" t="s">
        <v>1135</v>
      </c>
    </row>
    <row r="363" spans="1:3">
      <c r="A363" s="236">
        <v>33151</v>
      </c>
      <c r="B363" s="236" t="s">
        <v>1136</v>
      </c>
      <c r="C363" s="235" t="s">
        <v>1137</v>
      </c>
    </row>
    <row r="364" spans="1:3">
      <c r="A364" s="237">
        <v>331510</v>
      </c>
      <c r="B364" s="237" t="s">
        <v>1136</v>
      </c>
      <c r="C364" s="235" t="s">
        <v>1138</v>
      </c>
    </row>
    <row r="365" spans="1:3">
      <c r="A365" s="236">
        <v>33152</v>
      </c>
      <c r="B365" s="236" t="s">
        <v>1139</v>
      </c>
      <c r="C365" s="235" t="s">
        <v>1140</v>
      </c>
    </row>
    <row r="366" spans="1:3">
      <c r="A366" s="237">
        <v>331520</v>
      </c>
      <c r="B366" s="237" t="s">
        <v>1139</v>
      </c>
      <c r="C366" s="235" t="s">
        <v>1141</v>
      </c>
    </row>
    <row r="367" spans="1:3">
      <c r="A367" s="235">
        <v>332</v>
      </c>
      <c r="B367" s="235" t="s">
        <v>1142</v>
      </c>
      <c r="C367" s="235" t="s">
        <v>1143</v>
      </c>
    </row>
    <row r="368" spans="1:3">
      <c r="A368" s="236">
        <v>3321</v>
      </c>
      <c r="B368" s="236" t="s">
        <v>1144</v>
      </c>
      <c r="C368" s="235" t="s">
        <v>1145</v>
      </c>
    </row>
    <row r="369" spans="1:3">
      <c r="A369" s="236">
        <v>33211</v>
      </c>
      <c r="B369" s="236" t="s">
        <v>1144</v>
      </c>
      <c r="C369" s="235" t="s">
        <v>1146</v>
      </c>
    </row>
    <row r="370" spans="1:3">
      <c r="A370" s="237">
        <v>332110</v>
      </c>
      <c r="B370" s="237" t="s">
        <v>1144</v>
      </c>
      <c r="C370" s="235" t="s">
        <v>1147</v>
      </c>
    </row>
    <row r="371" spans="1:3">
      <c r="A371" s="236">
        <v>3322</v>
      </c>
      <c r="B371" s="236" t="s">
        <v>1148</v>
      </c>
      <c r="C371" s="235" t="s">
        <v>1149</v>
      </c>
    </row>
    <row r="372" spans="1:3">
      <c r="A372" s="236">
        <v>33221</v>
      </c>
      <c r="B372" s="236" t="s">
        <v>1148</v>
      </c>
      <c r="C372" s="235" t="s">
        <v>1150</v>
      </c>
    </row>
    <row r="373" spans="1:3">
      <c r="A373" s="237">
        <v>332211</v>
      </c>
      <c r="B373" s="237" t="s">
        <v>1151</v>
      </c>
      <c r="C373" s="235" t="s">
        <v>1152</v>
      </c>
    </row>
    <row r="374" spans="1:3">
      <c r="A374" s="237">
        <v>332212</v>
      </c>
      <c r="B374" s="237" t="s">
        <v>1153</v>
      </c>
      <c r="C374" s="235" t="s">
        <v>1154</v>
      </c>
    </row>
    <row r="375" spans="1:3">
      <c r="A375" s="236">
        <v>3323</v>
      </c>
      <c r="B375" s="236" t="s">
        <v>1155</v>
      </c>
      <c r="C375" s="235" t="s">
        <v>1156</v>
      </c>
    </row>
    <row r="376" spans="1:3">
      <c r="A376" s="236">
        <v>33231</v>
      </c>
      <c r="B376" s="236" t="s">
        <v>1157</v>
      </c>
      <c r="C376" s="235" t="s">
        <v>1158</v>
      </c>
    </row>
    <row r="377" spans="1:3">
      <c r="A377" s="237">
        <v>332310</v>
      </c>
      <c r="B377" s="237" t="s">
        <v>1157</v>
      </c>
      <c r="C377" s="235" t="s">
        <v>1159</v>
      </c>
    </row>
    <row r="378" spans="1:3">
      <c r="A378" s="236">
        <v>33232</v>
      </c>
      <c r="B378" s="236" t="s">
        <v>1160</v>
      </c>
      <c r="C378" s="235" t="s">
        <v>1161</v>
      </c>
    </row>
    <row r="379" spans="1:3">
      <c r="A379" s="237">
        <v>332320</v>
      </c>
      <c r="B379" s="237" t="s">
        <v>1160</v>
      </c>
      <c r="C379" s="235" t="s">
        <v>1162</v>
      </c>
    </row>
    <row r="380" spans="1:3">
      <c r="A380" s="236">
        <v>3324</v>
      </c>
      <c r="B380" s="236" t="s">
        <v>1163</v>
      </c>
      <c r="C380" s="235" t="s">
        <v>1164</v>
      </c>
    </row>
    <row r="381" spans="1:3">
      <c r="A381" s="236">
        <v>33241</v>
      </c>
      <c r="B381" s="236" t="s">
        <v>1165</v>
      </c>
      <c r="C381" s="235" t="s">
        <v>1166</v>
      </c>
    </row>
    <row r="382" spans="1:3">
      <c r="A382" s="237">
        <v>332410</v>
      </c>
      <c r="B382" s="237" t="s">
        <v>1165</v>
      </c>
      <c r="C382" s="235" t="s">
        <v>1167</v>
      </c>
    </row>
    <row r="383" spans="1:3">
      <c r="A383" s="236">
        <v>33242</v>
      </c>
      <c r="B383" s="236" t="s">
        <v>1168</v>
      </c>
      <c r="C383" s="235" t="s">
        <v>1169</v>
      </c>
    </row>
    <row r="384" spans="1:3">
      <c r="A384" s="237">
        <v>332420</v>
      </c>
      <c r="B384" s="237" t="s">
        <v>1168</v>
      </c>
      <c r="C384" s="235" t="s">
        <v>1170</v>
      </c>
    </row>
    <row r="385" spans="1:3">
      <c r="A385" s="236">
        <v>33243</v>
      </c>
      <c r="B385" s="236" t="s">
        <v>1171</v>
      </c>
      <c r="C385" s="235" t="s">
        <v>1172</v>
      </c>
    </row>
    <row r="386" spans="1:3">
      <c r="A386" s="237">
        <v>332430</v>
      </c>
      <c r="B386" s="237" t="s">
        <v>1171</v>
      </c>
      <c r="C386" s="235" t="s">
        <v>1173</v>
      </c>
    </row>
    <row r="387" spans="1:3">
      <c r="A387" s="236">
        <v>3325</v>
      </c>
      <c r="B387" s="236" t="s">
        <v>1174</v>
      </c>
      <c r="C387" s="235" t="s">
        <v>1175</v>
      </c>
    </row>
    <row r="388" spans="1:3">
      <c r="A388" s="236">
        <v>33251</v>
      </c>
      <c r="B388" s="236" t="s">
        <v>1174</v>
      </c>
      <c r="C388" s="235" t="s">
        <v>1176</v>
      </c>
    </row>
    <row r="389" spans="1:3">
      <c r="A389" s="237">
        <v>332510</v>
      </c>
      <c r="B389" s="237" t="s">
        <v>1174</v>
      </c>
      <c r="C389" s="235" t="s">
        <v>1177</v>
      </c>
    </row>
    <row r="390" spans="1:3">
      <c r="A390" s="236">
        <v>3326</v>
      </c>
      <c r="B390" s="236" t="s">
        <v>1178</v>
      </c>
      <c r="C390" s="235" t="s">
        <v>1179</v>
      </c>
    </row>
    <row r="391" spans="1:3">
      <c r="A391" s="236">
        <v>33261</v>
      </c>
      <c r="B391" s="236" t="s">
        <v>1178</v>
      </c>
      <c r="C391" s="235" t="s">
        <v>1180</v>
      </c>
    </row>
    <row r="392" spans="1:3">
      <c r="A392" s="237">
        <v>332610</v>
      </c>
      <c r="B392" s="237" t="s">
        <v>1178</v>
      </c>
      <c r="C392" s="235" t="s">
        <v>1181</v>
      </c>
    </row>
    <row r="393" spans="1:3">
      <c r="A393" s="236">
        <v>3327</v>
      </c>
      <c r="B393" s="236" t="s">
        <v>1182</v>
      </c>
      <c r="C393" s="235" t="s">
        <v>1183</v>
      </c>
    </row>
    <row r="394" spans="1:3">
      <c r="A394" s="236">
        <v>33271</v>
      </c>
      <c r="B394" s="236" t="s">
        <v>1184</v>
      </c>
      <c r="C394" s="235" t="s">
        <v>1185</v>
      </c>
    </row>
    <row r="395" spans="1:3">
      <c r="A395" s="237">
        <v>332710</v>
      </c>
      <c r="B395" s="237" t="s">
        <v>1184</v>
      </c>
      <c r="C395" s="235" t="s">
        <v>1186</v>
      </c>
    </row>
    <row r="396" spans="1:3">
      <c r="A396" s="236">
        <v>33272</v>
      </c>
      <c r="B396" s="236" t="s">
        <v>1187</v>
      </c>
      <c r="C396" s="235" t="s">
        <v>1188</v>
      </c>
    </row>
    <row r="397" spans="1:3">
      <c r="A397" s="237">
        <v>332720</v>
      </c>
      <c r="B397" s="237" t="s">
        <v>1187</v>
      </c>
      <c r="C397" s="235" t="s">
        <v>1189</v>
      </c>
    </row>
    <row r="398" spans="1:3">
      <c r="A398" s="236">
        <v>3328</v>
      </c>
      <c r="B398" s="236" t="s">
        <v>1190</v>
      </c>
      <c r="C398" s="235" t="s">
        <v>1191</v>
      </c>
    </row>
    <row r="399" spans="1:3">
      <c r="A399" s="236">
        <v>33281</v>
      </c>
      <c r="B399" s="236" t="s">
        <v>1190</v>
      </c>
      <c r="C399" s="235" t="s">
        <v>1192</v>
      </c>
    </row>
    <row r="400" spans="1:3">
      <c r="A400" s="237">
        <v>332810</v>
      </c>
      <c r="B400" s="237" t="s">
        <v>1190</v>
      </c>
      <c r="C400" s="235" t="s">
        <v>1193</v>
      </c>
    </row>
    <row r="401" spans="1:3">
      <c r="A401" s="236">
        <v>3329</v>
      </c>
      <c r="B401" s="236" t="s">
        <v>1194</v>
      </c>
      <c r="C401" s="235" t="s">
        <v>1195</v>
      </c>
    </row>
    <row r="402" spans="1:3">
      <c r="A402" s="236">
        <v>33291</v>
      </c>
      <c r="B402" s="236" t="s">
        <v>1196</v>
      </c>
      <c r="C402" s="235" t="s">
        <v>1197</v>
      </c>
    </row>
    <row r="403" spans="1:3">
      <c r="A403" s="237">
        <v>332910</v>
      </c>
      <c r="B403" s="237" t="s">
        <v>1196</v>
      </c>
      <c r="C403" s="235" t="s">
        <v>1198</v>
      </c>
    </row>
    <row r="404" spans="1:3">
      <c r="A404" s="236">
        <v>33299</v>
      </c>
      <c r="B404" s="236" t="s">
        <v>1194</v>
      </c>
      <c r="C404" s="235" t="s">
        <v>1199</v>
      </c>
    </row>
    <row r="405" spans="1:3">
      <c r="A405" s="237">
        <v>332991</v>
      </c>
      <c r="B405" s="237" t="s">
        <v>1200</v>
      </c>
      <c r="C405" s="235" t="s">
        <v>1201</v>
      </c>
    </row>
    <row r="406" spans="1:3">
      <c r="A406" s="237">
        <v>332999</v>
      </c>
      <c r="B406" s="237" t="s">
        <v>1194</v>
      </c>
      <c r="C406" s="235" t="s">
        <v>1202</v>
      </c>
    </row>
    <row r="407" spans="1:3">
      <c r="A407" s="235">
        <v>333</v>
      </c>
      <c r="B407" s="235" t="s">
        <v>1203</v>
      </c>
      <c r="C407" s="235" t="s">
        <v>1204</v>
      </c>
    </row>
    <row r="408" spans="1:3" ht="26.25">
      <c r="A408" s="236">
        <v>3331</v>
      </c>
      <c r="B408" s="236" t="s">
        <v>1205</v>
      </c>
      <c r="C408" s="235" t="s">
        <v>1206</v>
      </c>
    </row>
    <row r="409" spans="1:3">
      <c r="A409" s="236">
        <v>33311</v>
      </c>
      <c r="B409" s="236" t="s">
        <v>1207</v>
      </c>
      <c r="C409" s="235" t="s">
        <v>1208</v>
      </c>
    </row>
    <row r="410" spans="1:3">
      <c r="A410" s="237">
        <v>333111</v>
      </c>
      <c r="B410" s="237" t="s">
        <v>1209</v>
      </c>
      <c r="C410" s="235" t="s">
        <v>1210</v>
      </c>
    </row>
    <row r="411" spans="1:3">
      <c r="A411" s="237">
        <v>333112</v>
      </c>
      <c r="B411" s="237" t="s">
        <v>1211</v>
      </c>
      <c r="C411" s="235" t="s">
        <v>1212</v>
      </c>
    </row>
    <row r="412" spans="1:3">
      <c r="A412" s="236">
        <v>33312</v>
      </c>
      <c r="B412" s="236" t="s">
        <v>1213</v>
      </c>
      <c r="C412" s="235" t="s">
        <v>1214</v>
      </c>
    </row>
    <row r="413" spans="1:3">
      <c r="A413" s="237">
        <v>333120</v>
      </c>
      <c r="B413" s="237" t="s">
        <v>1213</v>
      </c>
      <c r="C413" s="235" t="s">
        <v>1215</v>
      </c>
    </row>
    <row r="414" spans="1:3">
      <c r="A414" s="236">
        <v>33313</v>
      </c>
      <c r="B414" s="236" t="s">
        <v>1216</v>
      </c>
      <c r="C414" s="235" t="s">
        <v>1217</v>
      </c>
    </row>
    <row r="415" spans="1:3">
      <c r="A415" s="237">
        <v>333130</v>
      </c>
      <c r="B415" s="237" t="s">
        <v>1216</v>
      </c>
      <c r="C415" s="235" t="s">
        <v>1218</v>
      </c>
    </row>
    <row r="416" spans="1:3" ht="26.25">
      <c r="A416" s="236">
        <v>3332</v>
      </c>
      <c r="B416" s="236" t="s">
        <v>1219</v>
      </c>
      <c r="C416" s="235" t="s">
        <v>1220</v>
      </c>
    </row>
    <row r="417" spans="1:3" ht="26.25">
      <c r="A417" s="236">
        <v>33324</v>
      </c>
      <c r="B417" s="236" t="s">
        <v>1219</v>
      </c>
      <c r="C417" s="235" t="s">
        <v>1221</v>
      </c>
    </row>
    <row r="418" spans="1:3">
      <c r="A418" s="237">
        <v>333241</v>
      </c>
      <c r="B418" s="237" t="s">
        <v>1222</v>
      </c>
      <c r="C418" s="235" t="s">
        <v>1223</v>
      </c>
    </row>
    <row r="419" spans="1:3">
      <c r="A419" s="237">
        <v>333242</v>
      </c>
      <c r="B419" s="237" t="s">
        <v>1224</v>
      </c>
      <c r="C419" s="235" t="s">
        <v>1225</v>
      </c>
    </row>
    <row r="420" spans="1:3">
      <c r="A420" s="237">
        <v>333243</v>
      </c>
      <c r="B420" s="237" t="s">
        <v>1226</v>
      </c>
      <c r="C420" s="235" t="s">
        <v>1227</v>
      </c>
    </row>
    <row r="421" spans="1:3">
      <c r="A421" s="237">
        <v>333244</v>
      </c>
      <c r="B421" s="237" t="s">
        <v>1228</v>
      </c>
      <c r="C421" s="235" t="s">
        <v>1229</v>
      </c>
    </row>
    <row r="422" spans="1:3">
      <c r="A422" s="237">
        <v>333245</v>
      </c>
      <c r="B422" s="237" t="s">
        <v>1230</v>
      </c>
      <c r="C422" s="235" t="s">
        <v>1231</v>
      </c>
    </row>
    <row r="423" spans="1:3" ht="26.25">
      <c r="A423" s="237">
        <v>333246</v>
      </c>
      <c r="B423" s="237" t="s">
        <v>1232</v>
      </c>
      <c r="C423" s="235" t="s">
        <v>1233</v>
      </c>
    </row>
    <row r="424" spans="1:3">
      <c r="A424" s="237">
        <v>333249</v>
      </c>
      <c r="B424" s="237" t="s">
        <v>1234</v>
      </c>
      <c r="C424" s="235" t="s">
        <v>1235</v>
      </c>
    </row>
    <row r="425" spans="1:3">
      <c r="A425" s="236">
        <v>3333</v>
      </c>
      <c r="B425" s="236" t="s">
        <v>1236</v>
      </c>
      <c r="C425" s="235" t="s">
        <v>1237</v>
      </c>
    </row>
    <row r="426" spans="1:3">
      <c r="A426" s="236">
        <v>33331</v>
      </c>
      <c r="B426" s="236" t="s">
        <v>1236</v>
      </c>
      <c r="C426" s="235" t="s">
        <v>1238</v>
      </c>
    </row>
    <row r="427" spans="1:3">
      <c r="A427" s="237">
        <v>333311</v>
      </c>
      <c r="B427" s="237" t="s">
        <v>1239</v>
      </c>
      <c r="C427" s="235" t="s">
        <v>1240</v>
      </c>
    </row>
    <row r="428" spans="1:3">
      <c r="A428" s="237">
        <v>333312</v>
      </c>
      <c r="B428" s="237" t="s">
        <v>1241</v>
      </c>
      <c r="C428" s="235" t="s">
        <v>1242</v>
      </c>
    </row>
    <row r="429" spans="1:3">
      <c r="A429" s="237">
        <v>333319</v>
      </c>
      <c r="B429" s="237" t="s">
        <v>1243</v>
      </c>
      <c r="C429" s="235" t="s">
        <v>1244</v>
      </c>
    </row>
    <row r="430" spans="1:3" ht="26.25">
      <c r="A430" s="236">
        <v>3334</v>
      </c>
      <c r="B430" s="236" t="s">
        <v>1245</v>
      </c>
      <c r="C430" s="235" t="s">
        <v>1246</v>
      </c>
    </row>
    <row r="431" spans="1:3" ht="26.25">
      <c r="A431" s="236">
        <v>33341</v>
      </c>
      <c r="B431" s="236" t="s">
        <v>1245</v>
      </c>
      <c r="C431" s="235" t="s">
        <v>1247</v>
      </c>
    </row>
    <row r="432" spans="1:3">
      <c r="A432" s="237">
        <v>333411</v>
      </c>
      <c r="B432" s="237" t="s">
        <v>1248</v>
      </c>
      <c r="C432" s="235" t="s">
        <v>1249</v>
      </c>
    </row>
    <row r="433" spans="1:3">
      <c r="A433" s="237">
        <v>333412</v>
      </c>
      <c r="B433" s="237" t="s">
        <v>1250</v>
      </c>
      <c r="C433" s="235" t="s">
        <v>1251</v>
      </c>
    </row>
    <row r="434" spans="1:3">
      <c r="A434" s="236">
        <v>3335</v>
      </c>
      <c r="B434" s="236" t="s">
        <v>1252</v>
      </c>
      <c r="C434" s="235" t="s">
        <v>1253</v>
      </c>
    </row>
    <row r="435" spans="1:3">
      <c r="A435" s="236">
        <v>33351</v>
      </c>
      <c r="B435" s="236" t="s">
        <v>1252</v>
      </c>
      <c r="C435" s="235" t="s">
        <v>1254</v>
      </c>
    </row>
    <row r="436" spans="1:3">
      <c r="A436" s="237">
        <v>333510</v>
      </c>
      <c r="B436" s="237" t="s">
        <v>1252</v>
      </c>
      <c r="C436" s="235" t="s">
        <v>1255</v>
      </c>
    </row>
    <row r="437" spans="1:3">
      <c r="A437" s="236">
        <v>3336</v>
      </c>
      <c r="B437" s="236" t="s">
        <v>1256</v>
      </c>
      <c r="C437" s="235" t="s">
        <v>1257</v>
      </c>
    </row>
    <row r="438" spans="1:3">
      <c r="A438" s="236">
        <v>33361</v>
      </c>
      <c r="B438" s="236" t="s">
        <v>1256</v>
      </c>
      <c r="C438" s="235" t="s">
        <v>1258</v>
      </c>
    </row>
    <row r="439" spans="1:3">
      <c r="A439" s="237">
        <v>333610</v>
      </c>
      <c r="B439" s="237" t="s">
        <v>1256</v>
      </c>
      <c r="C439" s="235" t="s">
        <v>1259</v>
      </c>
    </row>
    <row r="440" spans="1:3">
      <c r="A440" s="236">
        <v>3339</v>
      </c>
      <c r="B440" s="236" t="s">
        <v>1260</v>
      </c>
      <c r="C440" s="235" t="s">
        <v>1261</v>
      </c>
    </row>
    <row r="441" spans="1:3">
      <c r="A441" s="236">
        <v>33391</v>
      </c>
      <c r="B441" s="236" t="s">
        <v>1262</v>
      </c>
      <c r="C441" s="235" t="s">
        <v>1263</v>
      </c>
    </row>
    <row r="442" spans="1:3">
      <c r="A442" s="237">
        <v>333910</v>
      </c>
      <c r="B442" s="237" t="s">
        <v>1262</v>
      </c>
      <c r="C442" s="235" t="s">
        <v>1264</v>
      </c>
    </row>
    <row r="443" spans="1:3">
      <c r="A443" s="236">
        <v>33392</v>
      </c>
      <c r="B443" s="236" t="s">
        <v>1265</v>
      </c>
      <c r="C443" s="235" t="s">
        <v>1266</v>
      </c>
    </row>
    <row r="444" spans="1:3">
      <c r="A444" s="237">
        <v>333920</v>
      </c>
      <c r="B444" s="237" t="s">
        <v>1265</v>
      </c>
      <c r="C444" s="235" t="s">
        <v>1267</v>
      </c>
    </row>
    <row r="445" spans="1:3">
      <c r="A445" s="236">
        <v>33399</v>
      </c>
      <c r="B445" s="236" t="s">
        <v>1260</v>
      </c>
      <c r="C445" s="235" t="s">
        <v>1268</v>
      </c>
    </row>
    <row r="446" spans="1:3">
      <c r="A446" s="237">
        <v>333991</v>
      </c>
      <c r="B446" s="237" t="s">
        <v>1269</v>
      </c>
      <c r="C446" s="235" t="s">
        <v>1270</v>
      </c>
    </row>
    <row r="447" spans="1:3">
      <c r="A447" s="237">
        <v>333992</v>
      </c>
      <c r="B447" s="237" t="s">
        <v>1271</v>
      </c>
      <c r="C447" s="235" t="s">
        <v>1272</v>
      </c>
    </row>
    <row r="448" spans="1:3">
      <c r="A448" s="237">
        <v>333993</v>
      </c>
      <c r="B448" s="237" t="s">
        <v>1273</v>
      </c>
      <c r="C448" s="235" t="s">
        <v>1274</v>
      </c>
    </row>
    <row r="449" spans="1:3">
      <c r="A449" s="237">
        <v>333999</v>
      </c>
      <c r="B449" s="237" t="s">
        <v>1260</v>
      </c>
      <c r="C449" s="235" t="s">
        <v>1275</v>
      </c>
    </row>
    <row r="450" spans="1:3" ht="26.25">
      <c r="A450" s="235">
        <v>334</v>
      </c>
      <c r="B450" s="235" t="s">
        <v>1276</v>
      </c>
      <c r="C450" s="235" t="s">
        <v>1277</v>
      </c>
    </row>
    <row r="451" spans="1:3">
      <c r="A451" s="236">
        <v>3341</v>
      </c>
      <c r="B451" s="236" t="s">
        <v>1278</v>
      </c>
      <c r="C451" s="235" t="s">
        <v>1279</v>
      </c>
    </row>
    <row r="452" spans="1:3">
      <c r="A452" s="236">
        <v>33411</v>
      </c>
      <c r="B452" s="236" t="s">
        <v>1278</v>
      </c>
      <c r="C452" s="235" t="s">
        <v>1280</v>
      </c>
    </row>
    <row r="453" spans="1:3">
      <c r="A453" s="237">
        <v>334110</v>
      </c>
      <c r="B453" s="237" t="s">
        <v>1278</v>
      </c>
      <c r="C453" s="235" t="s">
        <v>1281</v>
      </c>
    </row>
    <row r="454" spans="1:3">
      <c r="A454" s="236">
        <v>3342</v>
      </c>
      <c r="B454" s="236" t="s">
        <v>1282</v>
      </c>
      <c r="C454" s="235" t="s">
        <v>1283</v>
      </c>
    </row>
    <row r="455" spans="1:3">
      <c r="A455" s="236">
        <v>33421</v>
      </c>
      <c r="B455" s="236" t="s">
        <v>1284</v>
      </c>
      <c r="C455" s="235" t="s">
        <v>1285</v>
      </c>
    </row>
    <row r="456" spans="1:3">
      <c r="A456" s="237">
        <v>334210</v>
      </c>
      <c r="B456" s="237" t="s">
        <v>1284</v>
      </c>
      <c r="C456" s="235" t="s">
        <v>1286</v>
      </c>
    </row>
    <row r="457" spans="1:3" ht="26.25">
      <c r="A457" s="236">
        <v>33422</v>
      </c>
      <c r="B457" s="236" t="s">
        <v>1287</v>
      </c>
      <c r="C457" s="235" t="s">
        <v>1288</v>
      </c>
    </row>
    <row r="458" spans="1:3" ht="26.25">
      <c r="A458" s="237">
        <v>334220</v>
      </c>
      <c r="B458" s="237" t="s">
        <v>1287</v>
      </c>
      <c r="C458" s="235" t="s">
        <v>1289</v>
      </c>
    </row>
    <row r="459" spans="1:3">
      <c r="A459" s="236">
        <v>33429</v>
      </c>
      <c r="B459" s="236" t="s">
        <v>1290</v>
      </c>
      <c r="C459" s="235" t="s">
        <v>1291</v>
      </c>
    </row>
    <row r="460" spans="1:3">
      <c r="A460" s="237">
        <v>334290</v>
      </c>
      <c r="B460" s="237" t="s">
        <v>1290</v>
      </c>
      <c r="C460" s="235" t="s">
        <v>1292</v>
      </c>
    </row>
    <row r="461" spans="1:3">
      <c r="A461" s="236">
        <v>3343</v>
      </c>
      <c r="B461" s="236" t="s">
        <v>1293</v>
      </c>
      <c r="C461" s="235" t="s">
        <v>1294</v>
      </c>
    </row>
    <row r="462" spans="1:3">
      <c r="A462" s="236">
        <v>33431</v>
      </c>
      <c r="B462" s="236" t="s">
        <v>1293</v>
      </c>
      <c r="C462" s="235" t="s">
        <v>1295</v>
      </c>
    </row>
    <row r="463" spans="1:3">
      <c r="A463" s="237">
        <v>334310</v>
      </c>
      <c r="B463" s="237" t="s">
        <v>1293</v>
      </c>
      <c r="C463" s="235" t="s">
        <v>1296</v>
      </c>
    </row>
    <row r="464" spans="1:3">
      <c r="A464" s="236">
        <v>3344</v>
      </c>
      <c r="B464" s="236" t="s">
        <v>1297</v>
      </c>
      <c r="C464" s="235" t="s">
        <v>1298</v>
      </c>
    </row>
    <row r="465" spans="1:3">
      <c r="A465" s="236">
        <v>33441</v>
      </c>
      <c r="B465" s="236" t="s">
        <v>1297</v>
      </c>
      <c r="C465" s="235" t="s">
        <v>1299</v>
      </c>
    </row>
    <row r="466" spans="1:3">
      <c r="A466" s="237">
        <v>334410</v>
      </c>
      <c r="B466" s="237" t="s">
        <v>1297</v>
      </c>
      <c r="C466" s="235" t="s">
        <v>1300</v>
      </c>
    </row>
    <row r="467" spans="1:3" ht="26.25">
      <c r="A467" s="236">
        <v>3345</v>
      </c>
      <c r="B467" s="236" t="s">
        <v>1301</v>
      </c>
      <c r="C467" s="235" t="s">
        <v>1302</v>
      </c>
    </row>
    <row r="468" spans="1:3" ht="26.25">
      <c r="A468" s="236">
        <v>33451</v>
      </c>
      <c r="B468" s="236" t="s">
        <v>1301</v>
      </c>
      <c r="C468" s="235" t="s">
        <v>1303</v>
      </c>
    </row>
    <row r="469" spans="1:3">
      <c r="A469" s="237">
        <v>334511</v>
      </c>
      <c r="B469" s="237" t="s">
        <v>1304</v>
      </c>
      <c r="C469" s="235" t="s">
        <v>1305</v>
      </c>
    </row>
    <row r="470" spans="1:3" ht="26.25">
      <c r="A470" s="237">
        <v>334519</v>
      </c>
      <c r="B470" s="237" t="s">
        <v>1306</v>
      </c>
      <c r="C470" s="235" t="s">
        <v>1307</v>
      </c>
    </row>
    <row r="471" spans="1:3">
      <c r="A471" s="236">
        <v>3346</v>
      </c>
      <c r="B471" s="236" t="s">
        <v>1308</v>
      </c>
      <c r="C471" s="235" t="s">
        <v>1309</v>
      </c>
    </row>
    <row r="472" spans="1:3">
      <c r="A472" s="236">
        <v>33461</v>
      </c>
      <c r="B472" s="236" t="s">
        <v>1308</v>
      </c>
      <c r="C472" s="235" t="s">
        <v>1310</v>
      </c>
    </row>
    <row r="473" spans="1:3">
      <c r="A473" s="237">
        <v>334610</v>
      </c>
      <c r="B473" s="237" t="s">
        <v>1308</v>
      </c>
      <c r="C473" s="235" t="s">
        <v>1311</v>
      </c>
    </row>
    <row r="474" spans="1:3" ht="26.25">
      <c r="A474" s="235">
        <v>335</v>
      </c>
      <c r="B474" s="235" t="s">
        <v>1312</v>
      </c>
      <c r="C474" s="235" t="s">
        <v>1313</v>
      </c>
    </row>
    <row r="475" spans="1:3">
      <c r="A475" s="236">
        <v>3351</v>
      </c>
      <c r="B475" s="236" t="s">
        <v>1314</v>
      </c>
      <c r="C475" s="235" t="s">
        <v>1315</v>
      </c>
    </row>
    <row r="476" spans="1:3">
      <c r="A476" s="236">
        <v>33511</v>
      </c>
      <c r="B476" s="236" t="s">
        <v>1316</v>
      </c>
      <c r="C476" s="235" t="s">
        <v>1317</v>
      </c>
    </row>
    <row r="477" spans="1:3">
      <c r="A477" s="237">
        <v>335110</v>
      </c>
      <c r="B477" s="237" t="s">
        <v>1316</v>
      </c>
      <c r="C477" s="235" t="s">
        <v>1318</v>
      </c>
    </row>
    <row r="478" spans="1:3">
      <c r="A478" s="236">
        <v>33512</v>
      </c>
      <c r="B478" s="236" t="s">
        <v>1319</v>
      </c>
      <c r="C478" s="235" t="s">
        <v>1320</v>
      </c>
    </row>
    <row r="479" spans="1:3">
      <c r="A479" s="237">
        <v>335120</v>
      </c>
      <c r="B479" s="237" t="s">
        <v>1319</v>
      </c>
      <c r="C479" s="235" t="s">
        <v>1321</v>
      </c>
    </row>
    <row r="480" spans="1:3">
      <c r="A480" s="236">
        <v>3352</v>
      </c>
      <c r="B480" s="236" t="s">
        <v>1322</v>
      </c>
      <c r="C480" s="235" t="s">
        <v>1323</v>
      </c>
    </row>
    <row r="481" spans="1:3">
      <c r="A481" s="236">
        <v>33521</v>
      </c>
      <c r="B481" s="236" t="s">
        <v>1324</v>
      </c>
      <c r="C481" s="235" t="s">
        <v>1325</v>
      </c>
    </row>
    <row r="482" spans="1:3">
      <c r="A482" s="237">
        <v>335210</v>
      </c>
      <c r="B482" s="237" t="s">
        <v>1324</v>
      </c>
      <c r="C482" s="235" t="s">
        <v>1326</v>
      </c>
    </row>
    <row r="483" spans="1:3">
      <c r="A483" s="236">
        <v>33522</v>
      </c>
      <c r="B483" s="236" t="s">
        <v>1327</v>
      </c>
      <c r="C483" s="235" t="s">
        <v>1328</v>
      </c>
    </row>
    <row r="484" spans="1:3">
      <c r="A484" s="237">
        <v>335220</v>
      </c>
      <c r="B484" s="237" t="s">
        <v>1327</v>
      </c>
      <c r="C484" s="235" t="s">
        <v>1329</v>
      </c>
    </row>
    <row r="485" spans="1:3">
      <c r="A485" s="236">
        <v>3353</v>
      </c>
      <c r="B485" s="236" t="s">
        <v>1330</v>
      </c>
      <c r="C485" s="235" t="s">
        <v>1331</v>
      </c>
    </row>
    <row r="486" spans="1:3">
      <c r="A486" s="236">
        <v>33531</v>
      </c>
      <c r="B486" s="236" t="s">
        <v>1330</v>
      </c>
      <c r="C486" s="235" t="s">
        <v>1332</v>
      </c>
    </row>
    <row r="487" spans="1:3">
      <c r="A487" s="237">
        <v>335311</v>
      </c>
      <c r="B487" s="237" t="s">
        <v>1333</v>
      </c>
      <c r="C487" s="235" t="s">
        <v>1334</v>
      </c>
    </row>
    <row r="488" spans="1:3">
      <c r="A488" s="237">
        <v>335312</v>
      </c>
      <c r="B488" s="237" t="s">
        <v>1335</v>
      </c>
      <c r="C488" s="235" t="s">
        <v>1336</v>
      </c>
    </row>
    <row r="489" spans="1:3">
      <c r="A489" s="236">
        <v>3359</v>
      </c>
      <c r="B489" s="236" t="s">
        <v>1337</v>
      </c>
      <c r="C489" s="235" t="s">
        <v>1338</v>
      </c>
    </row>
    <row r="490" spans="1:3">
      <c r="A490" s="236">
        <v>33591</v>
      </c>
      <c r="B490" s="236" t="s">
        <v>1339</v>
      </c>
      <c r="C490" s="235" t="s">
        <v>1340</v>
      </c>
    </row>
    <row r="491" spans="1:3">
      <c r="A491" s="237">
        <v>335910</v>
      </c>
      <c r="B491" s="237" t="s">
        <v>1339</v>
      </c>
      <c r="C491" s="235" t="s">
        <v>1341</v>
      </c>
    </row>
    <row r="492" spans="1:3">
      <c r="A492" s="236">
        <v>33592</v>
      </c>
      <c r="B492" s="236" t="s">
        <v>1342</v>
      </c>
      <c r="C492" s="235" t="s">
        <v>1343</v>
      </c>
    </row>
    <row r="493" spans="1:3">
      <c r="A493" s="237">
        <v>335920</v>
      </c>
      <c r="B493" s="237" t="s">
        <v>1342</v>
      </c>
      <c r="C493" s="235" t="s">
        <v>1344</v>
      </c>
    </row>
    <row r="494" spans="1:3" ht="26.25">
      <c r="A494" s="236">
        <v>33593</v>
      </c>
      <c r="B494" s="236" t="s">
        <v>1345</v>
      </c>
      <c r="C494" s="235" t="s">
        <v>1346</v>
      </c>
    </row>
    <row r="495" spans="1:3" ht="26.25">
      <c r="A495" s="237">
        <v>335930</v>
      </c>
      <c r="B495" s="237" t="s">
        <v>1345</v>
      </c>
      <c r="C495" s="235" t="s">
        <v>1347</v>
      </c>
    </row>
    <row r="496" spans="1:3">
      <c r="A496" s="236">
        <v>33599</v>
      </c>
      <c r="B496" s="236" t="s">
        <v>1348</v>
      </c>
      <c r="C496" s="235" t="s">
        <v>1349</v>
      </c>
    </row>
    <row r="497" spans="1:3">
      <c r="A497" s="237">
        <v>335991</v>
      </c>
      <c r="B497" s="237" t="s">
        <v>1350</v>
      </c>
      <c r="C497" s="235" t="s">
        <v>1351</v>
      </c>
    </row>
    <row r="498" spans="1:3">
      <c r="A498" s="237">
        <v>335999</v>
      </c>
      <c r="B498" s="237" t="s">
        <v>1348</v>
      </c>
      <c r="C498" s="235" t="s">
        <v>1352</v>
      </c>
    </row>
    <row r="499" spans="1:3">
      <c r="A499" s="235">
        <v>336</v>
      </c>
      <c r="B499" s="235" t="s">
        <v>1353</v>
      </c>
      <c r="C499" s="235" t="s">
        <v>1354</v>
      </c>
    </row>
    <row r="500" spans="1:3">
      <c r="A500" s="236">
        <v>3361</v>
      </c>
      <c r="B500" s="236" t="s">
        <v>1355</v>
      </c>
      <c r="C500" s="235" t="s">
        <v>1356</v>
      </c>
    </row>
    <row r="501" spans="1:3">
      <c r="A501" s="236">
        <v>33611</v>
      </c>
      <c r="B501" s="236" t="s">
        <v>1357</v>
      </c>
      <c r="C501" s="235" t="s">
        <v>1358</v>
      </c>
    </row>
    <row r="502" spans="1:3">
      <c r="A502" s="237">
        <v>336110</v>
      </c>
      <c r="B502" s="237" t="s">
        <v>1357</v>
      </c>
      <c r="C502" s="235" t="s">
        <v>1359</v>
      </c>
    </row>
    <row r="503" spans="1:3">
      <c r="A503" s="236">
        <v>33612</v>
      </c>
      <c r="B503" s="236" t="s">
        <v>1360</v>
      </c>
      <c r="C503" s="235" t="s">
        <v>1361</v>
      </c>
    </row>
    <row r="504" spans="1:3">
      <c r="A504" s="237">
        <v>336120</v>
      </c>
      <c r="B504" s="237" t="s">
        <v>1360</v>
      </c>
      <c r="C504" s="235" t="s">
        <v>1362</v>
      </c>
    </row>
    <row r="505" spans="1:3">
      <c r="A505" s="236">
        <v>3362</v>
      </c>
      <c r="B505" s="236" t="s">
        <v>1363</v>
      </c>
      <c r="C505" s="235" t="s">
        <v>1364</v>
      </c>
    </row>
    <row r="506" spans="1:3">
      <c r="A506" s="236">
        <v>33621</v>
      </c>
      <c r="B506" s="236" t="s">
        <v>1363</v>
      </c>
      <c r="C506" s="235" t="s">
        <v>1365</v>
      </c>
    </row>
    <row r="507" spans="1:3">
      <c r="A507" s="237">
        <v>336210</v>
      </c>
      <c r="B507" s="237" t="s">
        <v>1363</v>
      </c>
      <c r="C507" s="235" t="s">
        <v>1366</v>
      </c>
    </row>
    <row r="508" spans="1:3">
      <c r="A508" s="236">
        <v>3363</v>
      </c>
      <c r="B508" s="236" t="s">
        <v>1367</v>
      </c>
      <c r="C508" s="235" t="s">
        <v>1368</v>
      </c>
    </row>
    <row r="509" spans="1:3">
      <c r="A509" s="236">
        <v>33631</v>
      </c>
      <c r="B509" s="236" t="s">
        <v>1369</v>
      </c>
      <c r="C509" s="235" t="s">
        <v>1370</v>
      </c>
    </row>
    <row r="510" spans="1:3">
      <c r="A510" s="237">
        <v>336310</v>
      </c>
      <c r="B510" s="237" t="s">
        <v>1369</v>
      </c>
      <c r="C510" s="235" t="s">
        <v>1371</v>
      </c>
    </row>
    <row r="511" spans="1:3" ht="26.25">
      <c r="A511" s="236">
        <v>33632</v>
      </c>
      <c r="B511" s="236" t="s">
        <v>1372</v>
      </c>
      <c r="C511" s="235" t="s">
        <v>1373</v>
      </c>
    </row>
    <row r="512" spans="1:3" ht="26.25">
      <c r="A512" s="237">
        <v>336320</v>
      </c>
      <c r="B512" s="237" t="s">
        <v>1372</v>
      </c>
      <c r="C512" s="235" t="s">
        <v>1374</v>
      </c>
    </row>
    <row r="513" spans="1:3" ht="26.25">
      <c r="A513" s="236">
        <v>33633</v>
      </c>
      <c r="B513" s="236" t="s">
        <v>1375</v>
      </c>
      <c r="C513" s="235" t="s">
        <v>1376</v>
      </c>
    </row>
    <row r="514" spans="1:3" ht="26.25">
      <c r="A514" s="237">
        <v>336330</v>
      </c>
      <c r="B514" s="237" t="s">
        <v>1375</v>
      </c>
      <c r="C514" s="235" t="s">
        <v>1377</v>
      </c>
    </row>
    <row r="515" spans="1:3">
      <c r="A515" s="236">
        <v>33634</v>
      </c>
      <c r="B515" s="236" t="s">
        <v>1378</v>
      </c>
      <c r="C515" s="235" t="s">
        <v>1379</v>
      </c>
    </row>
    <row r="516" spans="1:3">
      <c r="A516" s="237">
        <v>336340</v>
      </c>
      <c r="B516" s="237" t="s">
        <v>1378</v>
      </c>
      <c r="C516" s="235" t="s">
        <v>1380</v>
      </c>
    </row>
    <row r="517" spans="1:3">
      <c r="A517" s="236">
        <v>33635</v>
      </c>
      <c r="B517" s="236" t="s">
        <v>1381</v>
      </c>
      <c r="C517" s="235" t="s">
        <v>1382</v>
      </c>
    </row>
    <row r="518" spans="1:3">
      <c r="A518" s="237">
        <v>336350</v>
      </c>
      <c r="B518" s="237" t="s">
        <v>1381</v>
      </c>
      <c r="C518" s="235" t="s">
        <v>1383</v>
      </c>
    </row>
    <row r="519" spans="1:3">
      <c r="A519" s="236">
        <v>33636</v>
      </c>
      <c r="B519" s="236" t="s">
        <v>1384</v>
      </c>
      <c r="C519" s="235" t="s">
        <v>1385</v>
      </c>
    </row>
    <row r="520" spans="1:3">
      <c r="A520" s="237">
        <v>336360</v>
      </c>
      <c r="B520" s="237" t="s">
        <v>1384</v>
      </c>
      <c r="C520" s="235" t="s">
        <v>1386</v>
      </c>
    </row>
    <row r="521" spans="1:3">
      <c r="A521" s="236">
        <v>33637</v>
      </c>
      <c r="B521" s="236" t="s">
        <v>1387</v>
      </c>
      <c r="C521" s="235" t="s">
        <v>1388</v>
      </c>
    </row>
    <row r="522" spans="1:3">
      <c r="A522" s="237">
        <v>336370</v>
      </c>
      <c r="B522" s="237" t="s">
        <v>1387</v>
      </c>
      <c r="C522" s="235" t="s">
        <v>1389</v>
      </c>
    </row>
    <row r="523" spans="1:3">
      <c r="A523" s="236">
        <v>33639</v>
      </c>
      <c r="B523" s="236" t="s">
        <v>1390</v>
      </c>
      <c r="C523" s="235" t="s">
        <v>1391</v>
      </c>
    </row>
    <row r="524" spans="1:3">
      <c r="A524" s="237">
        <v>336390</v>
      </c>
      <c r="B524" s="237" t="s">
        <v>1390</v>
      </c>
      <c r="C524" s="235" t="s">
        <v>1392</v>
      </c>
    </row>
    <row r="525" spans="1:3">
      <c r="A525" s="236">
        <v>3364</v>
      </c>
      <c r="B525" s="236" t="s">
        <v>1393</v>
      </c>
      <c r="C525" s="235" t="s">
        <v>1394</v>
      </c>
    </row>
    <row r="526" spans="1:3">
      <c r="A526" s="236">
        <v>33641</v>
      </c>
      <c r="B526" s="236" t="s">
        <v>1393</v>
      </c>
      <c r="C526" s="235" t="s">
        <v>1395</v>
      </c>
    </row>
    <row r="527" spans="1:3">
      <c r="A527" s="237">
        <v>336410</v>
      </c>
      <c r="B527" s="237" t="s">
        <v>1393</v>
      </c>
      <c r="C527" s="235" t="s">
        <v>1396</v>
      </c>
    </row>
    <row r="528" spans="1:3">
      <c r="A528" s="236">
        <v>3365</v>
      </c>
      <c r="B528" s="236" t="s">
        <v>1397</v>
      </c>
      <c r="C528" s="235" t="s">
        <v>1398</v>
      </c>
    </row>
    <row r="529" spans="1:3">
      <c r="A529" s="236">
        <v>33651</v>
      </c>
      <c r="B529" s="236" t="s">
        <v>1397</v>
      </c>
      <c r="C529" s="235" t="s">
        <v>1399</v>
      </c>
    </row>
    <row r="530" spans="1:3">
      <c r="A530" s="237">
        <v>336510</v>
      </c>
      <c r="B530" s="237" t="s">
        <v>1397</v>
      </c>
      <c r="C530" s="235" t="s">
        <v>1400</v>
      </c>
    </row>
    <row r="531" spans="1:3">
      <c r="A531" s="236">
        <v>3366</v>
      </c>
      <c r="B531" s="236" t="s">
        <v>1401</v>
      </c>
      <c r="C531" s="235" t="s">
        <v>1402</v>
      </c>
    </row>
    <row r="532" spans="1:3">
      <c r="A532" s="236">
        <v>33661</v>
      </c>
      <c r="B532" s="236" t="s">
        <v>1401</v>
      </c>
      <c r="C532" s="235" t="s">
        <v>1403</v>
      </c>
    </row>
    <row r="533" spans="1:3">
      <c r="A533" s="237">
        <v>336610</v>
      </c>
      <c r="B533" s="237" t="s">
        <v>1401</v>
      </c>
      <c r="C533" s="235" t="s">
        <v>1404</v>
      </c>
    </row>
    <row r="534" spans="1:3">
      <c r="A534" s="236">
        <v>3369</v>
      </c>
      <c r="B534" s="236" t="s">
        <v>1405</v>
      </c>
      <c r="C534" s="235" t="s">
        <v>1406</v>
      </c>
    </row>
    <row r="535" spans="1:3">
      <c r="A535" s="236">
        <v>33699</v>
      </c>
      <c r="B535" s="236" t="s">
        <v>1405</v>
      </c>
      <c r="C535" s="235" t="s">
        <v>1407</v>
      </c>
    </row>
    <row r="536" spans="1:3">
      <c r="A536" s="237">
        <v>336991</v>
      </c>
      <c r="B536" s="237" t="s">
        <v>1408</v>
      </c>
      <c r="C536" s="235" t="s">
        <v>1409</v>
      </c>
    </row>
    <row r="537" spans="1:3">
      <c r="A537" s="237">
        <v>336992</v>
      </c>
      <c r="B537" s="237" t="s">
        <v>1410</v>
      </c>
      <c r="C537" s="235" t="s">
        <v>1411</v>
      </c>
    </row>
    <row r="538" spans="1:3">
      <c r="A538" s="237">
        <v>336999</v>
      </c>
      <c r="B538" s="237" t="s">
        <v>1405</v>
      </c>
      <c r="C538" s="235" t="s">
        <v>1412</v>
      </c>
    </row>
    <row r="539" spans="1:3">
      <c r="A539" s="235">
        <v>337</v>
      </c>
      <c r="B539" s="235" t="s">
        <v>1413</v>
      </c>
      <c r="C539" s="235" t="s">
        <v>1414</v>
      </c>
    </row>
    <row r="540" spans="1:3">
      <c r="A540" s="236">
        <v>3371</v>
      </c>
      <c r="B540" s="236" t="s">
        <v>1415</v>
      </c>
      <c r="C540" s="235" t="s">
        <v>1416</v>
      </c>
    </row>
    <row r="541" spans="1:3">
      <c r="A541" s="236">
        <v>33711</v>
      </c>
      <c r="B541" s="236" t="s">
        <v>1417</v>
      </c>
      <c r="C541" s="235" t="s">
        <v>1418</v>
      </c>
    </row>
    <row r="542" spans="1:3">
      <c r="A542" s="237">
        <v>337110</v>
      </c>
      <c r="B542" s="237" t="s">
        <v>1417</v>
      </c>
      <c r="C542" s="235" t="s">
        <v>1419</v>
      </c>
    </row>
    <row r="543" spans="1:3" ht="26.25">
      <c r="A543" s="236">
        <v>33712</v>
      </c>
      <c r="B543" s="236" t="s">
        <v>1420</v>
      </c>
      <c r="C543" s="235" t="s">
        <v>1421</v>
      </c>
    </row>
    <row r="544" spans="1:3" ht="26.25">
      <c r="A544" s="237">
        <v>337120</v>
      </c>
      <c r="B544" s="237" t="s">
        <v>1420</v>
      </c>
      <c r="C544" s="235" t="s">
        <v>1422</v>
      </c>
    </row>
    <row r="545" spans="1:3">
      <c r="A545" s="236">
        <v>3372</v>
      </c>
      <c r="B545" s="236" t="s">
        <v>1423</v>
      </c>
      <c r="C545" s="235" t="s">
        <v>1424</v>
      </c>
    </row>
    <row r="546" spans="1:3">
      <c r="A546" s="236">
        <v>33721</v>
      </c>
      <c r="B546" s="236" t="s">
        <v>1423</v>
      </c>
      <c r="C546" s="235" t="s">
        <v>1425</v>
      </c>
    </row>
    <row r="547" spans="1:3">
      <c r="A547" s="237">
        <v>337210</v>
      </c>
      <c r="B547" s="237" t="s">
        <v>1423</v>
      </c>
      <c r="C547" s="235" t="s">
        <v>1426</v>
      </c>
    </row>
    <row r="548" spans="1:3">
      <c r="A548" s="236">
        <v>3379</v>
      </c>
      <c r="B548" s="236" t="s">
        <v>1427</v>
      </c>
      <c r="C548" s="235" t="s">
        <v>1428</v>
      </c>
    </row>
    <row r="549" spans="1:3">
      <c r="A549" s="236">
        <v>33791</v>
      </c>
      <c r="B549" s="236" t="s">
        <v>1429</v>
      </c>
      <c r="C549" s="235" t="s">
        <v>1430</v>
      </c>
    </row>
    <row r="550" spans="1:3">
      <c r="A550" s="237">
        <v>337910</v>
      </c>
      <c r="B550" s="237" t="s">
        <v>1429</v>
      </c>
      <c r="C550" s="235" t="s">
        <v>1431</v>
      </c>
    </row>
    <row r="551" spans="1:3">
      <c r="A551" s="236">
        <v>33792</v>
      </c>
      <c r="B551" s="236" t="s">
        <v>1432</v>
      </c>
      <c r="C551" s="235" t="s">
        <v>1433</v>
      </c>
    </row>
    <row r="552" spans="1:3">
      <c r="A552" s="237">
        <v>337920</v>
      </c>
      <c r="B552" s="237" t="s">
        <v>1432</v>
      </c>
      <c r="C552" s="235" t="s">
        <v>1434</v>
      </c>
    </row>
    <row r="553" spans="1:3">
      <c r="A553" s="235">
        <v>339</v>
      </c>
      <c r="B553" s="235" t="s">
        <v>1435</v>
      </c>
      <c r="C553" s="235" t="s">
        <v>1436</v>
      </c>
    </row>
    <row r="554" spans="1:3" ht="26.25">
      <c r="A554" s="236">
        <v>3391</v>
      </c>
      <c r="B554" s="236" t="s">
        <v>1437</v>
      </c>
      <c r="C554" s="235" t="s">
        <v>1438</v>
      </c>
    </row>
    <row r="555" spans="1:3" ht="26.25">
      <c r="A555" s="236">
        <v>33911</v>
      </c>
      <c r="B555" s="236" t="s">
        <v>1437</v>
      </c>
      <c r="C555" s="235" t="s">
        <v>1439</v>
      </c>
    </row>
    <row r="556" spans="1:3">
      <c r="A556" s="237">
        <v>339111</v>
      </c>
      <c r="B556" s="237" t="s">
        <v>1440</v>
      </c>
      <c r="C556" s="235" t="s">
        <v>1441</v>
      </c>
    </row>
    <row r="557" spans="1:3">
      <c r="A557" s="237">
        <v>339112</v>
      </c>
      <c r="B557" s="237" t="s">
        <v>1442</v>
      </c>
      <c r="C557" s="235" t="s">
        <v>1443</v>
      </c>
    </row>
    <row r="558" spans="1:3">
      <c r="A558" s="237">
        <v>339113</v>
      </c>
      <c r="B558" s="237" t="s">
        <v>1444</v>
      </c>
      <c r="C558" s="235" t="s">
        <v>1445</v>
      </c>
    </row>
    <row r="559" spans="1:3">
      <c r="A559" s="236">
        <v>3399</v>
      </c>
      <c r="B559" s="236" t="s">
        <v>1435</v>
      </c>
      <c r="C559" s="235" t="s">
        <v>1446</v>
      </c>
    </row>
    <row r="560" spans="1:3">
      <c r="A560" s="236">
        <v>33991</v>
      </c>
      <c r="B560" s="236" t="s">
        <v>1447</v>
      </c>
      <c r="C560" s="235" t="s">
        <v>1448</v>
      </c>
    </row>
    <row r="561" spans="1:3">
      <c r="A561" s="237">
        <v>339911</v>
      </c>
      <c r="B561" s="237" t="s">
        <v>1449</v>
      </c>
      <c r="C561" s="235" t="s">
        <v>1450</v>
      </c>
    </row>
    <row r="562" spans="1:3">
      <c r="A562" s="237">
        <v>339912</v>
      </c>
      <c r="B562" s="237" t="s">
        <v>1451</v>
      </c>
      <c r="C562" s="235" t="s">
        <v>1452</v>
      </c>
    </row>
    <row r="563" spans="1:3">
      <c r="A563" s="237">
        <v>339913</v>
      </c>
      <c r="B563" s="237" t="s">
        <v>1453</v>
      </c>
      <c r="C563" s="235" t="s">
        <v>1454</v>
      </c>
    </row>
    <row r="564" spans="1:3">
      <c r="A564" s="237">
        <v>339914</v>
      </c>
      <c r="B564" s="237" t="s">
        <v>1455</v>
      </c>
      <c r="C564" s="235" t="s">
        <v>1456</v>
      </c>
    </row>
    <row r="565" spans="1:3">
      <c r="A565" s="236">
        <v>33992</v>
      </c>
      <c r="B565" s="236" t="s">
        <v>1457</v>
      </c>
      <c r="C565" s="235" t="s">
        <v>1458</v>
      </c>
    </row>
    <row r="566" spans="1:3">
      <c r="A566" s="237">
        <v>339920</v>
      </c>
      <c r="B566" s="237" t="s">
        <v>1457</v>
      </c>
      <c r="C566" s="235" t="s">
        <v>1459</v>
      </c>
    </row>
    <row r="567" spans="1:3">
      <c r="A567" s="236">
        <v>33993</v>
      </c>
      <c r="B567" s="236" t="s">
        <v>1460</v>
      </c>
      <c r="C567" s="235" t="s">
        <v>1461</v>
      </c>
    </row>
    <row r="568" spans="1:3">
      <c r="A568" s="237">
        <v>339930</v>
      </c>
      <c r="B568" s="237" t="s">
        <v>1460</v>
      </c>
      <c r="C568" s="235" t="s">
        <v>1462</v>
      </c>
    </row>
    <row r="569" spans="1:3" ht="26.25">
      <c r="A569" s="236">
        <v>33994</v>
      </c>
      <c r="B569" s="236" t="s">
        <v>1463</v>
      </c>
      <c r="C569" s="235" t="s">
        <v>1464</v>
      </c>
    </row>
    <row r="570" spans="1:3" ht="26.25">
      <c r="A570" s="237">
        <v>339940</v>
      </c>
      <c r="B570" s="237" t="s">
        <v>1463</v>
      </c>
      <c r="C570" s="235" t="s">
        <v>1465</v>
      </c>
    </row>
    <row r="571" spans="1:3">
      <c r="A571" s="236">
        <v>33995</v>
      </c>
      <c r="B571" s="236" t="s">
        <v>1466</v>
      </c>
      <c r="C571" s="235" t="s">
        <v>1467</v>
      </c>
    </row>
    <row r="572" spans="1:3">
      <c r="A572" s="237">
        <v>339950</v>
      </c>
      <c r="B572" s="237" t="s">
        <v>1466</v>
      </c>
      <c r="C572" s="235" t="s">
        <v>1468</v>
      </c>
    </row>
    <row r="573" spans="1:3">
      <c r="A573" s="236">
        <v>33999</v>
      </c>
      <c r="B573" s="236" t="s">
        <v>1435</v>
      </c>
      <c r="C573" s="235" t="s">
        <v>1469</v>
      </c>
    </row>
    <row r="574" spans="1:3">
      <c r="A574" s="237">
        <v>339991</v>
      </c>
      <c r="B574" s="237" t="s">
        <v>1470</v>
      </c>
      <c r="C574" s="235" t="s">
        <v>1471</v>
      </c>
    </row>
    <row r="575" spans="1:3">
      <c r="A575" s="237">
        <v>339992</v>
      </c>
      <c r="B575" s="237" t="s">
        <v>1472</v>
      </c>
      <c r="C575" s="235" t="s">
        <v>1473</v>
      </c>
    </row>
    <row r="576" spans="1:3">
      <c r="A576" s="237">
        <v>339993</v>
      </c>
      <c r="B576" s="237" t="s">
        <v>1474</v>
      </c>
      <c r="C576" s="235" t="s">
        <v>1475</v>
      </c>
    </row>
    <row r="577" spans="1:3">
      <c r="A577" s="237">
        <v>339994</v>
      </c>
      <c r="B577" s="237" t="s">
        <v>1476</v>
      </c>
      <c r="C577" s="235" t="s">
        <v>1477</v>
      </c>
    </row>
    <row r="578" spans="1:3">
      <c r="A578" s="237">
        <v>339995</v>
      </c>
      <c r="B578" s="237" t="s">
        <v>1478</v>
      </c>
      <c r="C578" s="235" t="s">
        <v>1479</v>
      </c>
    </row>
    <row r="579" spans="1:3">
      <c r="A579" s="237">
        <v>339999</v>
      </c>
      <c r="B579" s="237" t="s">
        <v>1435</v>
      </c>
      <c r="C579" s="235" t="s">
        <v>1480</v>
      </c>
    </row>
    <row r="580" spans="1:3">
      <c r="A580" s="238"/>
      <c r="B580" s="238"/>
      <c r="C580" s="238"/>
    </row>
    <row r="581" spans="1:3" ht="15.75" thickBot="1">
      <c r="A581" s="238"/>
      <c r="B581" s="238"/>
      <c r="C581" s="238"/>
    </row>
    <row r="582" spans="1:3" ht="15" customHeight="1">
      <c r="A582" s="253" t="s">
        <v>502</v>
      </c>
      <c r="B582" s="254"/>
      <c r="C582" s="254"/>
    </row>
    <row r="583" spans="1:3">
      <c r="A583" s="256"/>
      <c r="B583" s="257"/>
      <c r="C583" s="257"/>
    </row>
    <row r="584" spans="1:3">
      <c r="A584" s="256"/>
      <c r="B584" s="257"/>
      <c r="C584" s="257"/>
    </row>
    <row r="585" spans="1:3" ht="15.75" thickBot="1">
      <c r="A585" s="259"/>
      <c r="B585" s="260"/>
      <c r="C585" s="260"/>
    </row>
  </sheetData>
  <sheetProtection algorithmName="SHA-512" hashValue="mjTHwG96hlM5ZSGVgd9Y6MbkHKVpsTpgwFlu4MX+dqWBerXmjVIrQ2Cez0tJLHTa6iZBJeJaOZZnOVHKEdydow==" saltValue="SKpgd38CgZ8US2a9ptwtMQ==" spinCount="100000" sheet="1" objects="1" scenarios="1"/>
  <mergeCells count="1">
    <mergeCell ref="A582:C58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rgb="FFFFFF99"/>
  </sheetPr>
  <dimension ref="A1:D36"/>
  <sheetViews>
    <sheetView zoomScale="80" zoomScaleNormal="80" workbookViewId="0">
      <pane xSplit="3" ySplit="1" topLeftCell="D22" activePane="bottomRight" state="frozen"/>
      <selection pane="topRight" activeCell="D1" sqref="D1"/>
      <selection pane="bottomLeft" activeCell="A2" sqref="A2"/>
      <selection pane="bottomRight" sqref="A1:C1"/>
    </sheetView>
  </sheetViews>
  <sheetFormatPr baseColWidth="10" defaultColWidth="11.42578125" defaultRowHeight="18"/>
  <cols>
    <col min="1" max="1" width="26" style="12" customWidth="1"/>
    <col min="2" max="2" width="7.42578125" style="12" customWidth="1"/>
    <col min="3" max="3" width="63.28515625" style="13" customWidth="1"/>
    <col min="4" max="4" width="87.42578125" style="14" bestFit="1" customWidth="1"/>
    <col min="5" max="16384" width="11.42578125" style="3"/>
  </cols>
  <sheetData>
    <row r="1" spans="1:4" ht="24">
      <c r="A1" s="251" t="s">
        <v>19</v>
      </c>
      <c r="B1" s="251"/>
      <c r="C1" s="251"/>
      <c r="D1" s="2" t="s">
        <v>497</v>
      </c>
    </row>
    <row r="2" spans="1:4">
      <c r="A2" s="249" t="s">
        <v>4</v>
      </c>
      <c r="B2" s="4" t="s">
        <v>2</v>
      </c>
      <c r="C2" s="5" t="s">
        <v>1</v>
      </c>
      <c r="D2" s="6"/>
    </row>
    <row r="3" spans="1:4">
      <c r="A3" s="250"/>
      <c r="B3" s="4" t="s">
        <v>3</v>
      </c>
      <c r="C3" s="5" t="s">
        <v>0</v>
      </c>
      <c r="D3" s="6"/>
    </row>
    <row r="4" spans="1:4">
      <c r="A4" s="250"/>
      <c r="B4" s="4" t="s">
        <v>20</v>
      </c>
      <c r="C4" s="5" t="s">
        <v>418</v>
      </c>
      <c r="D4" s="6"/>
    </row>
    <row r="5" spans="1:4">
      <c r="A5" s="250"/>
      <c r="B5" s="4" t="s">
        <v>21</v>
      </c>
      <c r="C5" s="5" t="s">
        <v>419</v>
      </c>
      <c r="D5" s="6"/>
    </row>
    <row r="6" spans="1:4" ht="30">
      <c r="A6" s="250"/>
      <c r="B6" s="4" t="s">
        <v>422</v>
      </c>
      <c r="C6" s="5" t="s">
        <v>356</v>
      </c>
      <c r="D6" s="6" t="s">
        <v>79</v>
      </c>
    </row>
    <row r="7" spans="1:4" ht="30">
      <c r="A7" s="7"/>
      <c r="B7" s="4" t="s">
        <v>77</v>
      </c>
      <c r="C7" s="5" t="s">
        <v>456</v>
      </c>
      <c r="D7" s="6" t="s">
        <v>508</v>
      </c>
    </row>
    <row r="8" spans="1:4" ht="60">
      <c r="A8" s="7"/>
      <c r="B8" s="4" t="s">
        <v>423</v>
      </c>
      <c r="C8" s="5" t="s">
        <v>459</v>
      </c>
      <c r="D8" s="8"/>
    </row>
    <row r="9" spans="1:4" ht="24">
      <c r="A9" s="251" t="s">
        <v>19</v>
      </c>
      <c r="B9" s="251"/>
      <c r="C9" s="251"/>
      <c r="D9" s="2" t="s">
        <v>497</v>
      </c>
    </row>
    <row r="10" spans="1:4" ht="30">
      <c r="A10" s="252" t="s">
        <v>6</v>
      </c>
      <c r="B10" s="4" t="s">
        <v>5</v>
      </c>
      <c r="C10" s="5" t="s">
        <v>22</v>
      </c>
      <c r="D10" s="6"/>
    </row>
    <row r="11" spans="1:4">
      <c r="A11" s="252"/>
      <c r="B11" s="9"/>
      <c r="C11" s="10"/>
      <c r="D11" s="11"/>
    </row>
    <row r="12" spans="1:4" ht="30">
      <c r="A12" s="252"/>
      <c r="B12" s="4" t="s">
        <v>7</v>
      </c>
      <c r="C12" s="5" t="s">
        <v>23</v>
      </c>
      <c r="D12" s="6"/>
    </row>
    <row r="13" spans="1:4">
      <c r="A13" s="252"/>
      <c r="B13" s="4" t="s">
        <v>8</v>
      </c>
      <c r="C13" s="5" t="s">
        <v>24</v>
      </c>
      <c r="D13" s="6"/>
    </row>
    <row r="14" spans="1:4">
      <c r="A14" s="252"/>
      <c r="B14" s="4" t="s">
        <v>9</v>
      </c>
      <c r="C14" s="5" t="s">
        <v>25</v>
      </c>
      <c r="D14" s="6"/>
    </row>
    <row r="15" spans="1:4">
      <c r="A15" s="252"/>
      <c r="B15" s="9"/>
      <c r="C15" s="10"/>
      <c r="D15" s="11"/>
    </row>
    <row r="16" spans="1:4" ht="30">
      <c r="A16" s="252"/>
      <c r="B16" s="4" t="s">
        <v>10</v>
      </c>
      <c r="C16" s="5" t="s">
        <v>26</v>
      </c>
      <c r="D16" s="6"/>
    </row>
    <row r="17" spans="1:4">
      <c r="A17" s="252"/>
      <c r="B17" s="4" t="s">
        <v>11</v>
      </c>
      <c r="C17" s="5" t="s">
        <v>27</v>
      </c>
      <c r="D17" s="6"/>
    </row>
    <row r="18" spans="1:4">
      <c r="A18" s="252"/>
      <c r="B18" s="4" t="s">
        <v>12</v>
      </c>
      <c r="C18" s="5" t="s">
        <v>28</v>
      </c>
      <c r="D18" s="6"/>
    </row>
    <row r="19" spans="1:4">
      <c r="A19" s="252"/>
      <c r="B19" s="9"/>
      <c r="C19" s="10"/>
      <c r="D19" s="11"/>
    </row>
    <row r="20" spans="1:4" ht="30">
      <c r="A20" s="252"/>
      <c r="B20" s="4" t="s">
        <v>13</v>
      </c>
      <c r="C20" s="5" t="s">
        <v>29</v>
      </c>
      <c r="D20" s="6"/>
    </row>
    <row r="21" spans="1:4">
      <c r="A21" s="252"/>
      <c r="B21" s="4" t="s">
        <v>14</v>
      </c>
      <c r="C21" s="5" t="s">
        <v>30</v>
      </c>
      <c r="D21" s="6"/>
    </row>
    <row r="22" spans="1:4">
      <c r="A22" s="252"/>
      <c r="B22" s="4" t="s">
        <v>15</v>
      </c>
      <c r="C22" s="5" t="s">
        <v>31</v>
      </c>
      <c r="D22" s="6"/>
    </row>
    <row r="23" spans="1:4">
      <c r="A23" s="252"/>
      <c r="B23" s="9"/>
      <c r="C23" s="10"/>
      <c r="D23" s="11"/>
    </row>
    <row r="24" spans="1:4" ht="30">
      <c r="A24" s="252"/>
      <c r="B24" s="4" t="s">
        <v>16</v>
      </c>
      <c r="C24" s="5" t="s">
        <v>32</v>
      </c>
      <c r="D24" s="6"/>
    </row>
    <row r="25" spans="1:4">
      <c r="A25" s="252"/>
      <c r="B25" s="4" t="s">
        <v>17</v>
      </c>
      <c r="C25" s="5" t="s">
        <v>33</v>
      </c>
      <c r="D25" s="6"/>
    </row>
    <row r="26" spans="1:4">
      <c r="A26" s="252"/>
      <c r="B26" s="4" t="s">
        <v>18</v>
      </c>
      <c r="C26" s="5" t="s">
        <v>34</v>
      </c>
      <c r="D26" s="6"/>
    </row>
    <row r="27" spans="1:4" ht="24">
      <c r="A27" s="251" t="s">
        <v>19</v>
      </c>
      <c r="B27" s="251"/>
      <c r="C27" s="251"/>
      <c r="D27" s="2" t="s">
        <v>497</v>
      </c>
    </row>
    <row r="28" spans="1:4" ht="30">
      <c r="A28" s="249" t="s">
        <v>35</v>
      </c>
      <c r="B28" s="4" t="s">
        <v>36</v>
      </c>
      <c r="C28" s="5" t="s">
        <v>37</v>
      </c>
      <c r="D28" s="6"/>
    </row>
    <row r="29" spans="1:4" ht="45">
      <c r="A29" s="250"/>
      <c r="B29" s="4" t="s">
        <v>38</v>
      </c>
      <c r="C29" s="5" t="s">
        <v>40</v>
      </c>
      <c r="D29" s="6"/>
    </row>
    <row r="30" spans="1:4" ht="30">
      <c r="A30" s="250"/>
      <c r="B30" s="4" t="s">
        <v>39</v>
      </c>
      <c r="C30" s="5" t="s">
        <v>41</v>
      </c>
      <c r="D30" s="6"/>
    </row>
    <row r="31" spans="1:4" ht="18.75" thickBot="1"/>
    <row r="32" spans="1:4" ht="18" customHeight="1">
      <c r="A32" s="240" t="s">
        <v>502</v>
      </c>
      <c r="B32" s="246"/>
      <c r="C32" s="246"/>
      <c r="D32" s="241"/>
    </row>
    <row r="33" spans="1:4">
      <c r="A33" s="242"/>
      <c r="B33" s="247"/>
      <c r="C33" s="247"/>
      <c r="D33" s="243"/>
    </row>
    <row r="34" spans="1:4">
      <c r="A34" s="242"/>
      <c r="B34" s="247"/>
      <c r="C34" s="247"/>
      <c r="D34" s="243"/>
    </row>
    <row r="35" spans="1:4" ht="18.75" thickBot="1">
      <c r="A35" s="244"/>
      <c r="B35" s="248"/>
      <c r="C35" s="248"/>
      <c r="D35" s="245"/>
    </row>
    <row r="36" spans="1:4">
      <c r="A36" s="167"/>
      <c r="B36" s="167"/>
      <c r="C36" s="167"/>
      <c r="D36" s="167"/>
    </row>
  </sheetData>
  <sheetProtection algorithmName="SHA-512" hashValue="ty9JcNJveYtofneZ0+Tc+6ZPyE8BM4aQKMkrpdb2u0k0rxLGzDAw+AP1ThnV7+sGrhfJSUuC4t0QbWke59P1kw==" saltValue="C/XIcvD5CaNTW79ZfaPizg==" spinCount="100000" sheet="1" objects="1" scenarios="1"/>
  <mergeCells count="7">
    <mergeCell ref="A32:D35"/>
    <mergeCell ref="A28:A30"/>
    <mergeCell ref="A1:C1"/>
    <mergeCell ref="A9:C9"/>
    <mergeCell ref="A27:C27"/>
    <mergeCell ref="A2:A6"/>
    <mergeCell ref="A10:A26"/>
  </mergeCells>
  <dataValidations count="1">
    <dataValidation type="list" allowBlank="1" showInputMessage="1" showErrorMessage="1" sqref="D26 D22">
      <formula1>$A$28:$A$261</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 id="{DA089446-09F4-4DFE-B331-4B1EB81C91C3}">
            <xm:f>VLOOKUP(D7, '/Users/mariamacias/Documents/SAT/SEGUIMIENTO AEC-ACCI-REPORTES/Pendientes semanal/C:\PAMM826K\001)AFPT-001\ESCRITORIO\002) Personal\Markitox\EdosIZZI\Bo Kwang\Ball Metal\Cumsa\Grupo AEES\PKC Group\[PKC - Calculo FT SAT.xlsx]Parámetros 3'!#REF!, 2, FALSE)&lt;&gt;D6</xm:f>
            <x14:dxf>
              <fill>
                <patternFill>
                  <bgColor rgb="FFFF0000"/>
                </patternFill>
              </fill>
            </x14:dxf>
          </x14:cfRule>
          <xm:sqref>D6</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'Parametros 3'!$C$2:$C$579</xm:f>
          </x14:formula1>
          <xm:sqref>D7</xm:sqref>
        </x14:dataValidation>
        <x14:dataValidation type="list" allowBlank="1" showInputMessage="1" showErrorMessage="1">
          <x14:formula1>
            <xm:f>Parámetros!$A$28:$A$261</xm:f>
          </x14:formula1>
          <xm:sqref>D30</xm:sqref>
        </x14:dataValidation>
        <x14:dataValidation type="list" allowBlank="1" showInputMessage="1" showErrorMessage="1">
          <x14:formula1>
            <xm:f>'\Users\mariamacias\Documents\SAT\SEGUIMIENTO AEC-ACCI-REPORTES\Pendientes semanal\D:\Ana Laura\APAS\Cumsa\Recibidos\3er req Inf\[Calculo ajuste maquila CUMSA 2014-2017.xlsx]Parámetros'!#REF!</xm:f>
          </x14:formula1>
          <xm:sqref>D14</xm:sqref>
        </x14:dataValidation>
        <x14:dataValidation type="list" allowBlank="1" showInputMessage="1" showErrorMessage="1">
          <x14:formula1>
            <xm:f>Parámetros!$A$2:$A$4</xm:f>
          </x14:formula1>
          <xm:sqref>D6</xm:sqref>
        </x14:dataValidation>
        <x14:dataValidation type="list" allowBlank="1" showInputMessage="1" showErrorMessage="1">
          <x14:formula1>
            <xm:f>'\Users\mariamacias\Documents\SAT\SEGUIMIENTO AEC-ACCI-REPORTES\Pendientes semanal\D:\Ana Laura\APAS\Dana\Recibidios\Cumplimiento 14-17\[Anexo 3. Información financiera solicitada (cálculo fast-track) - copia.xlsx]Parámetros'!#REF!</xm:f>
          </x14:formula1>
          <xm:sqref>D18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rgb="FFFFFF99"/>
  </sheetPr>
  <dimension ref="A1:Q78"/>
  <sheetViews>
    <sheetView topLeftCell="A71" zoomScaleNormal="100" workbookViewId="0">
      <selection activeCell="D84" sqref="D84"/>
    </sheetView>
  </sheetViews>
  <sheetFormatPr baseColWidth="10" defaultColWidth="11.42578125" defaultRowHeight="18"/>
  <cols>
    <col min="1" max="1" width="32" style="95" bestFit="1" customWidth="1"/>
    <col min="2" max="4" width="15.7109375" style="95" customWidth="1"/>
    <col min="5" max="5" width="64.7109375" style="95" bestFit="1" customWidth="1"/>
    <col min="6" max="6" width="13.28515625" style="81" bestFit="1" customWidth="1"/>
    <col min="7" max="7" width="16.42578125" style="95" customWidth="1"/>
    <col min="8" max="8" width="11.28515625" style="95" customWidth="1"/>
    <col min="9" max="10" width="11.42578125" style="3"/>
    <col min="11" max="11" width="18" style="3" customWidth="1"/>
    <col min="12" max="13" width="13.85546875" style="3" bestFit="1" customWidth="1"/>
    <col min="14" max="14" width="14" style="3" bestFit="1" customWidth="1"/>
    <col min="15" max="16" width="15.42578125" style="3" bestFit="1" customWidth="1"/>
    <col min="17" max="16384" width="11.42578125" style="3"/>
  </cols>
  <sheetData>
    <row r="1" spans="1:17">
      <c r="A1" s="78" t="s">
        <v>388</v>
      </c>
      <c r="B1" s="78">
        <v>2016</v>
      </c>
      <c r="C1" s="79" t="s">
        <v>426</v>
      </c>
      <c r="D1" s="80"/>
      <c r="E1" s="80"/>
      <c r="G1" s="102"/>
      <c r="H1" s="102"/>
      <c r="I1" s="102"/>
      <c r="J1" s="102"/>
    </row>
    <row r="2" spans="1:17" ht="38.25">
      <c r="A2" s="82" t="s">
        <v>399</v>
      </c>
      <c r="B2" s="83" t="s">
        <v>43</v>
      </c>
      <c r="C2" s="83" t="s">
        <v>407</v>
      </c>
      <c r="D2" s="83" t="s">
        <v>408</v>
      </c>
      <c r="E2" s="83" t="s">
        <v>409</v>
      </c>
      <c r="G2" s="99" t="s">
        <v>410</v>
      </c>
      <c r="H2" s="99" t="s">
        <v>411</v>
      </c>
      <c r="I2" s="99" t="s">
        <v>412</v>
      </c>
      <c r="J2" s="99" t="s">
        <v>413</v>
      </c>
    </row>
    <row r="3" spans="1:17">
      <c r="A3" s="84" t="s">
        <v>42</v>
      </c>
      <c r="B3" s="85"/>
      <c r="C3" s="85"/>
      <c r="D3" s="105">
        <f>+B3-C3</f>
        <v>0</v>
      </c>
      <c r="E3" s="86"/>
      <c r="F3" s="87"/>
      <c r="G3" s="96" t="str">
        <f>IF(AND(ISNUMBER(B3), ISNUMBER(C3), ISNUMBER(D3)), IF(B3&gt;=SUM(C3:D3), "OK", "X"), "")</f>
        <v/>
      </c>
      <c r="H3" s="96" t="str">
        <f>IF(AND(ISNUMBER(B3), ISNUMBER(C3), ISNUMBER(D3)), IF(B3=SUM(C3:D3), "OK", "X"), "")</f>
        <v/>
      </c>
      <c r="I3" s="96" t="str">
        <f>IF(AND(ISNUMBER(C3), ISNUMBER(C4), ISNUMBER(D4), ISNUMBER(D3)), IF(D3-D4&lt;0, "X", "OK"), "")</f>
        <v/>
      </c>
      <c r="J3" s="96" t="str">
        <f>IF(AND(ISNUMBER(B3), ISNUMBER(B4), ISNUMBER(C3), ISNUMBER(C4), ISNUMBER(D4), ISNUMBER(D3)), IF(D3/B3&gt;0.1, "X", "OK"), "")</f>
        <v/>
      </c>
      <c r="L3" s="88"/>
      <c r="M3" s="88"/>
      <c r="N3" s="88"/>
      <c r="P3" s="88"/>
      <c r="Q3" s="88"/>
    </row>
    <row r="4" spans="1:17">
      <c r="A4" s="84" t="s">
        <v>381</v>
      </c>
      <c r="B4" s="85"/>
      <c r="C4" s="85"/>
      <c r="D4" s="105">
        <f t="shared" ref="D4:D5" si="0">+B4-C4</f>
        <v>0</v>
      </c>
      <c r="E4" s="86"/>
      <c r="F4" s="89"/>
      <c r="G4" s="96" t="str">
        <f>IF(AND(ISNUMBER(B4), ISNUMBER(C4), ISNUMBER(D4)), IF(B4&gt;=SUM(C4:D4), "OK", "X"), "")</f>
        <v/>
      </c>
      <c r="H4" s="96" t="str">
        <f>IF(AND(ISNUMBER(B4), ISNUMBER(C4), ISNUMBER(D4)), IF(B4=SUM(C4:D4), "OK", "X"), "")</f>
        <v/>
      </c>
      <c r="I4" s="97"/>
      <c r="J4" s="98"/>
      <c r="O4" s="88"/>
      <c r="P4" s="88"/>
    </row>
    <row r="5" spans="1:17">
      <c r="A5" s="84" t="s">
        <v>392</v>
      </c>
      <c r="B5" s="85"/>
      <c r="C5" s="85"/>
      <c r="D5" s="105">
        <f t="shared" si="0"/>
        <v>0</v>
      </c>
      <c r="E5" s="86"/>
      <c r="F5" s="89"/>
      <c r="G5" s="96" t="str">
        <f>IF(AND(ISNUMBER(B5), ISNUMBER(C5), ISNUMBER(D5)), IF(B5&gt;=SUM(C5:D5), "OK", "X"), "")</f>
        <v/>
      </c>
      <c r="H5" s="96" t="str">
        <f>IF(AND(ISNUMBER(B5), ISNUMBER(C5), ISNUMBER(D5)), IF(B5=SUM(C5:D5), "OK", "X"), "")</f>
        <v/>
      </c>
      <c r="I5" s="97"/>
      <c r="J5" s="98"/>
    </row>
    <row r="6" spans="1:17">
      <c r="A6" s="84" t="s">
        <v>393</v>
      </c>
      <c r="B6" s="85"/>
      <c r="C6" s="85"/>
      <c r="D6" s="105">
        <f t="shared" ref="D6" si="1">+B6-C6</f>
        <v>0</v>
      </c>
      <c r="E6" s="86"/>
      <c r="F6" s="90"/>
      <c r="G6" s="96" t="str">
        <f>IF(AND(ISNUMBER(B6), ISNUMBER(C6), ISNUMBER(D6)), IF(B6&gt;=SUM(C6:D6), "OK", "X"), "")</f>
        <v/>
      </c>
      <c r="H6" s="96" t="str">
        <f>IF(AND(ISNUMBER(B6), ISNUMBER(C6), ISNUMBER(D6)), IF(B6=SUM(C6:D6), "OK", "X"), "")</f>
        <v/>
      </c>
      <c r="I6" s="97"/>
      <c r="J6" s="98"/>
    </row>
    <row r="7" spans="1:17" ht="38.25">
      <c r="A7" s="82" t="s">
        <v>360</v>
      </c>
      <c r="B7" s="91" t="s">
        <v>43</v>
      </c>
      <c r="C7" s="91" t="s">
        <v>407</v>
      </c>
      <c r="D7" s="91" t="s">
        <v>408</v>
      </c>
      <c r="E7" s="83" t="s">
        <v>409</v>
      </c>
      <c r="F7" s="90"/>
      <c r="G7" s="99" t="s">
        <v>410</v>
      </c>
      <c r="H7" s="99" t="s">
        <v>411</v>
      </c>
      <c r="I7" s="99" t="s">
        <v>415</v>
      </c>
      <c r="J7" s="98"/>
    </row>
    <row r="8" spans="1:17">
      <c r="A8" s="84" t="s">
        <v>358</v>
      </c>
      <c r="B8" s="92"/>
      <c r="C8" s="92"/>
      <c r="D8" s="106">
        <f>+B8-C8</f>
        <v>0</v>
      </c>
      <c r="E8" s="86"/>
      <c r="G8" s="96" t="str">
        <f>IF(AND(ISNUMBER(B8), ISNUMBER(C8), ISNUMBER(D8)), IF(B8&gt;=SUM(C8:D8), "OK", "X"), "")</f>
        <v/>
      </c>
      <c r="H8" s="96" t="str">
        <f>IF(AND(ISNUMBER(B8), ISNUMBER(C8), ISNUMBER(D8)), IF(B8=SUM(C8:D8), "OK", "X"), "")</f>
        <v/>
      </c>
      <c r="I8" s="96" t="str">
        <f>IF(AND(ISNUMBER(C8), ISNUMBER(C9), ISNUMBER(D9), ISNUMBER(D8)), IF(AND(AVERAGE(D8:D9)&gt;AVERAGE(C8:C9), C3&gt;D3), "X", "OK"), "")</f>
        <v/>
      </c>
      <c r="J8" s="100"/>
    </row>
    <row r="9" spans="1:17">
      <c r="A9" s="84" t="s">
        <v>359</v>
      </c>
      <c r="B9" s="92"/>
      <c r="C9" s="92"/>
      <c r="D9" s="106">
        <f>+B9-C9</f>
        <v>0</v>
      </c>
      <c r="E9" s="86"/>
      <c r="G9" s="96" t="str">
        <f>IF(AND(ISNUMBER(B9), ISNUMBER(C9), ISNUMBER(D9)), IF(B9&gt;=SUM(C9:D9), "OK", "X"), "")</f>
        <v/>
      </c>
      <c r="H9" s="96" t="str">
        <f>IF(AND(ISNUMBER(B9), ISNUMBER(C9), ISNUMBER(D9)), IF(B9=SUM(C9:D9), "OK", "X"), "")</f>
        <v/>
      </c>
      <c r="I9" s="101"/>
      <c r="J9" s="100"/>
    </row>
    <row r="10" spans="1:17" ht="38.25">
      <c r="A10" s="82" t="s">
        <v>363</v>
      </c>
      <c r="B10" s="91" t="s">
        <v>43</v>
      </c>
      <c r="C10" s="91" t="s">
        <v>407</v>
      </c>
      <c r="D10" s="91" t="s">
        <v>408</v>
      </c>
      <c r="E10" s="83" t="s">
        <v>409</v>
      </c>
      <c r="G10" s="99" t="s">
        <v>410</v>
      </c>
      <c r="H10" s="99" t="s">
        <v>411</v>
      </c>
      <c r="I10" s="99" t="s">
        <v>414</v>
      </c>
      <c r="J10" s="98"/>
    </row>
    <row r="11" spans="1:17">
      <c r="A11" s="84" t="s">
        <v>361</v>
      </c>
      <c r="B11" s="85"/>
      <c r="C11" s="85"/>
      <c r="D11" s="105">
        <f t="shared" ref="D11:D12" si="2">+B11-C11</f>
        <v>0</v>
      </c>
      <c r="E11" s="86"/>
      <c r="G11" s="96" t="str">
        <f>IF(AND(ISNUMBER(B11), ISNUMBER(C11), ISNUMBER(D11)), IF(B11&gt;=SUM(C11:D11), "OK", "X"), "")</f>
        <v/>
      </c>
      <c r="H11" s="96" t="str">
        <f>IF(AND(ISNUMBER(B11), ISNUMBER(C11), ISNUMBER(D11)), IF(B11=SUM(C11:D11), "OK", "X"), "")</f>
        <v/>
      </c>
      <c r="I11" s="96" t="str">
        <f>IF(AND(ISNUMBER(C11), ISNUMBER(C12), ISNUMBER(D12), ISNUMBER(D11)), IF(AVERAGE(D11:D12)/AVERAGE(C11:C12)&gt;=0.15, "X", "OK"), "")</f>
        <v/>
      </c>
      <c r="J11" s="100"/>
    </row>
    <row r="12" spans="1:17">
      <c r="A12" s="84" t="s">
        <v>362</v>
      </c>
      <c r="B12" s="85"/>
      <c r="C12" s="85"/>
      <c r="D12" s="105">
        <f t="shared" si="2"/>
        <v>0</v>
      </c>
      <c r="E12" s="86"/>
      <c r="F12" s="93"/>
      <c r="G12" s="96" t="str">
        <f>IF(AND(ISNUMBER(B12), ISNUMBER(C12), ISNUMBER(D12)), IF(B12&gt;=SUM(C12:D12), "OK", "X"), "")</f>
        <v/>
      </c>
      <c r="H12" s="96" t="str">
        <f>IF(AND(ISNUMBER(B12), ISNUMBER(C12), ISNUMBER(D12)), IF(B12=SUM(C12:D12), "OK", "X"), "")</f>
        <v/>
      </c>
      <c r="I12" s="101"/>
      <c r="J12" s="100"/>
    </row>
    <row r="13" spans="1:17" ht="38.25">
      <c r="A13" s="82" t="s">
        <v>374</v>
      </c>
      <c r="B13" s="91" t="s">
        <v>43</v>
      </c>
      <c r="C13" s="91" t="s">
        <v>407</v>
      </c>
      <c r="D13" s="91" t="s">
        <v>408</v>
      </c>
      <c r="E13" s="83" t="s">
        <v>409</v>
      </c>
      <c r="G13" s="99" t="s">
        <v>410</v>
      </c>
      <c r="H13" s="99" t="s">
        <v>411</v>
      </c>
      <c r="I13" s="99" t="s">
        <v>416</v>
      </c>
      <c r="J13" s="98"/>
    </row>
    <row r="14" spans="1:17">
      <c r="A14" s="84" t="s">
        <v>375</v>
      </c>
      <c r="B14" s="85"/>
      <c r="C14" s="85"/>
      <c r="D14" s="105">
        <f t="shared" ref="D14:D18" si="3">+B14-C14</f>
        <v>0</v>
      </c>
      <c r="E14" s="86"/>
      <c r="G14" s="96" t="str">
        <f>IF(AND(ISNUMBER(B14), ISNUMBER(C14), ISNUMBER(D14)), IF(B14&gt;=SUM(C14:D14), "OK", "X"), "")</f>
        <v/>
      </c>
      <c r="H14" s="96" t="str">
        <f>IF(AND(ISNUMBER(B14), ISNUMBER(C14), ISNUMBER(D14)), IF(B14=SUM(C14:D14), "OK", "X"), "")</f>
        <v/>
      </c>
      <c r="I14" s="96" t="str">
        <f>IFERROR(IF(AND(ISNUMBER(C14), ISNUMBER(D14)), IF(AND(C14&gt;D14, AVERAGE(D8:D9)&gt;AVERAGE(C8:C9)), "X", "OK"), ""), "")</f>
        <v/>
      </c>
      <c r="J14" s="100"/>
    </row>
    <row r="15" spans="1:17">
      <c r="A15" s="84" t="s">
        <v>376</v>
      </c>
      <c r="B15" s="85"/>
      <c r="C15" s="85"/>
      <c r="D15" s="105">
        <f t="shared" si="3"/>
        <v>0</v>
      </c>
      <c r="E15" s="86"/>
      <c r="G15" s="96" t="str">
        <f>IF(AND(ISNUMBER(B15), ISNUMBER(C15), ISNUMBER(D15)), IF(B15&gt;=SUM(C15:D15), "OK", "X"), "")</f>
        <v/>
      </c>
      <c r="H15" s="96" t="str">
        <f>IF(AND(ISNUMBER(B15), ISNUMBER(C15), ISNUMBER(D15)), IF(B15=SUM(C15:D15), "OK", "X"), "")</f>
        <v/>
      </c>
      <c r="I15" s="101"/>
      <c r="J15" s="100"/>
    </row>
    <row r="16" spans="1:17">
      <c r="A16" s="84" t="s">
        <v>377</v>
      </c>
      <c r="B16" s="85"/>
      <c r="C16" s="85"/>
      <c r="D16" s="105">
        <f t="shared" si="3"/>
        <v>0</v>
      </c>
      <c r="E16" s="86"/>
      <c r="G16" s="96" t="str">
        <f>IF(AND(ISNUMBER(B16), ISNUMBER(C16), ISNUMBER(D16)), IF(B16&gt;=SUM(C16:D16), "OK", "X"), "")</f>
        <v/>
      </c>
      <c r="H16" s="96" t="str">
        <f>IF(AND(ISNUMBER(B16), ISNUMBER(C16), ISNUMBER(D16)), IF(B16=SUM(C16:D16), "OK", "X"), "")</f>
        <v/>
      </c>
      <c r="I16" s="101"/>
      <c r="J16" s="100"/>
    </row>
    <row r="17" spans="1:16">
      <c r="A17" s="84" t="s">
        <v>378</v>
      </c>
      <c r="B17" s="85"/>
      <c r="C17" s="85"/>
      <c r="D17" s="105">
        <f t="shared" si="3"/>
        <v>0</v>
      </c>
      <c r="E17" s="86"/>
      <c r="G17" s="96" t="str">
        <f>IF(AND(ISNUMBER(B17), ISNUMBER(C17), ISNUMBER(D17)), IF(B17&gt;=SUM(C17:D17), "OK", "X"), "")</f>
        <v/>
      </c>
      <c r="H17" s="96" t="str">
        <f>IF(AND(ISNUMBER(B17), ISNUMBER(C17), ISNUMBER(D17)), IF(B17=SUM(C17:D17), "OK", "X"), "")</f>
        <v/>
      </c>
      <c r="I17" s="101"/>
      <c r="J17" s="100"/>
    </row>
    <row r="18" spans="1:16">
      <c r="A18" s="84" t="s">
        <v>379</v>
      </c>
      <c r="B18" s="85"/>
      <c r="C18" s="85"/>
      <c r="D18" s="105">
        <f t="shared" si="3"/>
        <v>0</v>
      </c>
      <c r="E18" s="86"/>
      <c r="G18" s="96" t="str">
        <f>IF(AND(ISNUMBER(B18), ISNUMBER(C18), ISNUMBER(D18)), IF(B18&gt;=SUM(C18:D18), "OK", "X"), "")</f>
        <v/>
      </c>
      <c r="H18" s="96" t="str">
        <f>IF(AND(ISNUMBER(B18), ISNUMBER(C18), ISNUMBER(D18)), IF(B18=SUM(C18:D18), "OK", "X"), "")</f>
        <v/>
      </c>
      <c r="I18" s="101"/>
      <c r="J18" s="100"/>
    </row>
    <row r="19" spans="1:16">
      <c r="A19" s="78" t="s">
        <v>388</v>
      </c>
      <c r="B19" s="78">
        <v>2017</v>
      </c>
      <c r="C19" s="79" t="s">
        <v>428</v>
      </c>
      <c r="D19" s="80"/>
      <c r="E19" s="80"/>
      <c r="G19" s="102"/>
      <c r="H19" s="102"/>
      <c r="I19" s="102"/>
      <c r="J19" s="102"/>
    </row>
    <row r="20" spans="1:16" ht="38.25">
      <c r="A20" s="82" t="s">
        <v>460</v>
      </c>
      <c r="B20" s="83" t="s">
        <v>43</v>
      </c>
      <c r="C20" s="83" t="s">
        <v>407</v>
      </c>
      <c r="D20" s="83" t="s">
        <v>408</v>
      </c>
      <c r="E20" s="83" t="s">
        <v>409</v>
      </c>
      <c r="G20" s="99" t="s">
        <v>410</v>
      </c>
      <c r="H20" s="99" t="s">
        <v>411</v>
      </c>
      <c r="I20" s="99" t="s">
        <v>412</v>
      </c>
      <c r="J20" s="99" t="s">
        <v>413</v>
      </c>
    </row>
    <row r="21" spans="1:16">
      <c r="A21" s="84" t="s">
        <v>42</v>
      </c>
      <c r="B21" s="85"/>
      <c r="C21" s="85"/>
      <c r="D21" s="105">
        <f t="shared" ref="D21:D24" si="4">+B21-C21</f>
        <v>0</v>
      </c>
      <c r="E21" s="86"/>
      <c r="G21" s="96" t="str">
        <f>IF(AND(ISNUMBER(B21), ISNUMBER(C21), ISNUMBER(D21)), IF(B21&gt;=SUM(C21:D21), "OK", "X"), "")</f>
        <v/>
      </c>
      <c r="H21" s="96" t="str">
        <f>IF(AND(ISNUMBER(B21), ISNUMBER(C21), ISNUMBER(D21)), IF(B21=SUM(C21:D21), "OK", "X"), "")</f>
        <v/>
      </c>
      <c r="I21" s="96" t="str">
        <f>IF(AND(ISNUMBER(C21), ISNUMBER(C22), ISNUMBER(D22), ISNUMBER(D21)), IF(D21-D22&lt;0, "X", "OK"), "")</f>
        <v/>
      </c>
      <c r="J21" s="96" t="str">
        <f>IF(AND(ISNUMBER(B21), ISNUMBER(B22), ISNUMBER(C21), ISNUMBER(C22), ISNUMBER(D22), ISNUMBER(D21)), IF(D21/B21&gt;0.1, "X", "OK"), "")</f>
        <v/>
      </c>
      <c r="L21" s="94"/>
      <c r="M21" s="88"/>
      <c r="N21" s="88"/>
      <c r="P21" s="94"/>
    </row>
    <row r="22" spans="1:16">
      <c r="A22" s="84" t="s">
        <v>381</v>
      </c>
      <c r="B22" s="85"/>
      <c r="C22" s="85"/>
      <c r="D22" s="105">
        <f t="shared" si="4"/>
        <v>0</v>
      </c>
      <c r="E22" s="86"/>
      <c r="G22" s="96" t="str">
        <f>IF(AND(ISNUMBER(B22), ISNUMBER(C22), ISNUMBER(D22)), IF(B22&gt;=SUM(C22:D22), "OK", "X"), "")</f>
        <v/>
      </c>
      <c r="H22" s="96" t="str">
        <f>IF(AND(ISNUMBER(B22), ISNUMBER(C22), ISNUMBER(D22)), IF(B22=SUM(C22:D22), "OK", "X"), "")</f>
        <v/>
      </c>
      <c r="I22" s="97"/>
      <c r="J22" s="98"/>
      <c r="O22" s="88"/>
      <c r="P22" s="94"/>
    </row>
    <row r="23" spans="1:16">
      <c r="A23" s="84" t="s">
        <v>392</v>
      </c>
      <c r="B23" s="85"/>
      <c r="C23" s="85"/>
      <c r="D23" s="105">
        <f t="shared" si="4"/>
        <v>0</v>
      </c>
      <c r="E23" s="86"/>
      <c r="G23" s="96" t="str">
        <f>IF(AND(ISNUMBER(B23), ISNUMBER(C23), ISNUMBER(D23)), IF(B23&gt;=SUM(C23:D23), "OK", "X"), "")</f>
        <v/>
      </c>
      <c r="H23" s="96" t="str">
        <f>IF(AND(ISNUMBER(B23), ISNUMBER(C23), ISNUMBER(D23)), IF(B23=SUM(C23:D23), "OK", "X"), "")</f>
        <v/>
      </c>
      <c r="I23" s="97"/>
      <c r="J23" s="98"/>
    </row>
    <row r="24" spans="1:16">
      <c r="A24" s="84" t="s">
        <v>393</v>
      </c>
      <c r="B24" s="85"/>
      <c r="C24" s="85"/>
      <c r="D24" s="105">
        <f t="shared" si="4"/>
        <v>0</v>
      </c>
      <c r="E24" s="86"/>
      <c r="G24" s="96" t="str">
        <f>IF(AND(ISNUMBER(B24), ISNUMBER(C24), ISNUMBER(D24)), IF(B24&gt;=SUM(C24:D24), "OK", "X"), "")</f>
        <v/>
      </c>
      <c r="H24" s="96" t="str">
        <f>IF(AND(ISNUMBER(B24), ISNUMBER(C24), ISNUMBER(D24)), IF(B24=SUM(C24:D24), "OK", "X"), "")</f>
        <v/>
      </c>
      <c r="I24" s="97"/>
      <c r="J24" s="98"/>
    </row>
    <row r="25" spans="1:16" ht="38.25">
      <c r="A25" s="82" t="s">
        <v>360</v>
      </c>
      <c r="B25" s="91" t="s">
        <v>43</v>
      </c>
      <c r="C25" s="91" t="s">
        <v>407</v>
      </c>
      <c r="D25" s="91" t="s">
        <v>408</v>
      </c>
      <c r="E25" s="83" t="s">
        <v>409</v>
      </c>
      <c r="G25" s="99" t="s">
        <v>410</v>
      </c>
      <c r="H25" s="99" t="s">
        <v>411</v>
      </c>
      <c r="I25" s="99" t="s">
        <v>415</v>
      </c>
      <c r="J25" s="98"/>
    </row>
    <row r="26" spans="1:16">
      <c r="A26" s="84" t="s">
        <v>358</v>
      </c>
      <c r="B26" s="85"/>
      <c r="C26" s="105">
        <f>+C9</f>
        <v>0</v>
      </c>
      <c r="D26" s="105">
        <f t="shared" ref="D26:D27" si="5">+B26-C26</f>
        <v>0</v>
      </c>
      <c r="E26" s="86"/>
      <c r="G26" s="96" t="str">
        <f>IF(AND(ISNUMBER(B26), ISNUMBER(C26), ISNUMBER(D26)), IF(B26&gt;=SUM(C26:D26), "OK", "X"), "")</f>
        <v/>
      </c>
      <c r="H26" s="96" t="str">
        <f>IF(AND(ISNUMBER(B26), ISNUMBER(C26), ISNUMBER(D26)), IF(B26=SUM(C26:D26), "OK", "X"), "")</f>
        <v/>
      </c>
      <c r="I26" s="96" t="str">
        <f>IF(AND(ISNUMBER(C26), ISNUMBER(C27), ISNUMBER(D27), ISNUMBER(D26)), IF(AND(AVERAGE(D26:D27)&gt;AVERAGE(C26:C27), C21&gt;D21), "X", "OK"), "")</f>
        <v/>
      </c>
      <c r="J26" s="100"/>
    </row>
    <row r="27" spans="1:16">
      <c r="A27" s="84" t="s">
        <v>359</v>
      </c>
      <c r="B27" s="85"/>
      <c r="C27" s="85"/>
      <c r="D27" s="105">
        <f t="shared" si="5"/>
        <v>0</v>
      </c>
      <c r="E27" s="86"/>
      <c r="G27" s="96" t="str">
        <f>IF(AND(ISNUMBER(B27), ISNUMBER(C27), ISNUMBER(D27)), IF(B27&gt;=SUM(C27:D27), "OK", "X"), "")</f>
        <v/>
      </c>
      <c r="H27" s="96" t="str">
        <f>IF(AND(ISNUMBER(B27), ISNUMBER(C27), ISNUMBER(D27)), IF(B27=SUM(C27:D27), "OK", "X"), "")</f>
        <v/>
      </c>
      <c r="I27" s="101"/>
      <c r="J27" s="100"/>
    </row>
    <row r="28" spans="1:16" ht="38.25">
      <c r="A28" s="82" t="s">
        <v>363</v>
      </c>
      <c r="B28" s="91" t="s">
        <v>43</v>
      </c>
      <c r="C28" s="91" t="s">
        <v>407</v>
      </c>
      <c r="D28" s="91" t="s">
        <v>408</v>
      </c>
      <c r="E28" s="83" t="s">
        <v>409</v>
      </c>
      <c r="G28" s="99" t="s">
        <v>410</v>
      </c>
      <c r="H28" s="99" t="s">
        <v>411</v>
      </c>
      <c r="I28" s="99" t="s">
        <v>414</v>
      </c>
      <c r="J28" s="98"/>
    </row>
    <row r="29" spans="1:16">
      <c r="A29" s="84" t="s">
        <v>361</v>
      </c>
      <c r="B29" s="85"/>
      <c r="C29" s="105">
        <f>+C12</f>
        <v>0</v>
      </c>
      <c r="D29" s="105">
        <f t="shared" ref="D29:D30" si="6">+B29-C29</f>
        <v>0</v>
      </c>
      <c r="E29" s="86"/>
      <c r="G29" s="96" t="str">
        <f>IF(AND(ISNUMBER(B29), ISNUMBER(C29), ISNUMBER(D29)), IF(B29&gt;=SUM(C29:D29), "OK", "X"), "")</f>
        <v/>
      </c>
      <c r="H29" s="96" t="str">
        <f>IF(AND(ISNUMBER(B29), ISNUMBER(C29), ISNUMBER(D29)), IF(B29=SUM(C29:D29), "OK", "X"), "")</f>
        <v/>
      </c>
      <c r="I29" s="96" t="str">
        <f>IF(AND(ISNUMBER(C29), ISNUMBER(C30), ISNUMBER(D30), ISNUMBER(D29)), IF(AVERAGE(D29:D30)/AVERAGE(C29:C30)&gt;=0.15, "X", "OK"), "")</f>
        <v/>
      </c>
      <c r="J29" s="100"/>
    </row>
    <row r="30" spans="1:16">
      <c r="A30" s="84" t="s">
        <v>362</v>
      </c>
      <c r="B30" s="85"/>
      <c r="C30" s="85"/>
      <c r="D30" s="105">
        <f t="shared" si="6"/>
        <v>0</v>
      </c>
      <c r="E30" s="86"/>
      <c r="G30" s="96" t="str">
        <f>IF(AND(ISNUMBER(B30), ISNUMBER(C30), ISNUMBER(D30)), IF(B30&gt;=SUM(C30:D30), "OK", "X"), "")</f>
        <v/>
      </c>
      <c r="H30" s="96" t="str">
        <f>IF(AND(ISNUMBER(B30), ISNUMBER(C30), ISNUMBER(D30)), IF(B30=SUM(C30:D30), "OK", "X"), "")</f>
        <v/>
      </c>
      <c r="I30" s="101"/>
      <c r="J30" s="100"/>
    </row>
    <row r="31" spans="1:16" ht="38.25">
      <c r="A31" s="82" t="s">
        <v>374</v>
      </c>
      <c r="B31" s="91" t="s">
        <v>43</v>
      </c>
      <c r="C31" s="91" t="s">
        <v>407</v>
      </c>
      <c r="D31" s="91" t="s">
        <v>408</v>
      </c>
      <c r="E31" s="83" t="s">
        <v>409</v>
      </c>
      <c r="G31" s="99" t="s">
        <v>410</v>
      </c>
      <c r="H31" s="99" t="s">
        <v>411</v>
      </c>
      <c r="I31" s="99" t="s">
        <v>416</v>
      </c>
      <c r="J31" s="98"/>
    </row>
    <row r="32" spans="1:16">
      <c r="A32" s="84" t="s">
        <v>375</v>
      </c>
      <c r="B32" s="85"/>
      <c r="C32" s="85"/>
      <c r="D32" s="105">
        <f t="shared" ref="D32:D36" si="7">+B32-C32</f>
        <v>0</v>
      </c>
      <c r="E32" s="86"/>
      <c r="G32" s="96" t="str">
        <f>IF(AND(ISNUMBER(B32), ISNUMBER(C32), ISNUMBER(D32)), IF(B32&gt;=SUM(C32:D32), "OK", "X"), "")</f>
        <v/>
      </c>
      <c r="H32" s="96" t="str">
        <f>IF(AND(ISNUMBER(B32), ISNUMBER(C32), ISNUMBER(D32)), IF(B32=SUM(C32:D32), "OK", "X"), "")</f>
        <v/>
      </c>
      <c r="I32" s="96" t="str">
        <f>IFERROR(IF(AND(ISNUMBER(C32), ISNUMBER(D32)), IF(AND(C32&gt;D32, AVERAGE(D26:D27)&gt;AVERAGE(C26:C27)), "X", "OK"), ""), "")</f>
        <v/>
      </c>
      <c r="J32" s="100"/>
    </row>
    <row r="33" spans="1:16">
      <c r="A33" s="84" t="s">
        <v>376</v>
      </c>
      <c r="B33" s="85"/>
      <c r="C33" s="85"/>
      <c r="D33" s="105">
        <f t="shared" si="7"/>
        <v>0</v>
      </c>
      <c r="E33" s="86"/>
      <c r="G33" s="96" t="str">
        <f>IF(AND(ISNUMBER(B33), ISNUMBER(C33), ISNUMBER(D33)), IF(B33&gt;=SUM(C33:D33), "OK", "X"), "")</f>
        <v/>
      </c>
      <c r="H33" s="96" t="str">
        <f>IF(AND(ISNUMBER(B33), ISNUMBER(C33), ISNUMBER(D33)), IF(B33=SUM(C33:D33), "OK", "X"), "")</f>
        <v/>
      </c>
      <c r="I33" s="101"/>
      <c r="J33" s="100"/>
    </row>
    <row r="34" spans="1:16">
      <c r="A34" s="84" t="s">
        <v>377</v>
      </c>
      <c r="B34" s="85"/>
      <c r="C34" s="85"/>
      <c r="D34" s="105">
        <f t="shared" si="7"/>
        <v>0</v>
      </c>
      <c r="E34" s="86"/>
      <c r="G34" s="96" t="str">
        <f>IF(AND(ISNUMBER(B34), ISNUMBER(C34), ISNUMBER(D34)), IF(B34&gt;=SUM(C34:D34), "OK", "X"), "")</f>
        <v/>
      </c>
      <c r="H34" s="96" t="str">
        <f>IF(AND(ISNUMBER(B34), ISNUMBER(C34), ISNUMBER(D34)), IF(B34=SUM(C34:D34), "OK", "X"), "")</f>
        <v/>
      </c>
      <c r="I34" s="101"/>
      <c r="J34" s="100"/>
    </row>
    <row r="35" spans="1:16">
      <c r="A35" s="84" t="s">
        <v>378</v>
      </c>
      <c r="B35" s="85"/>
      <c r="C35" s="85"/>
      <c r="D35" s="105">
        <f t="shared" si="7"/>
        <v>0</v>
      </c>
      <c r="E35" s="86"/>
      <c r="G35" s="96" t="str">
        <f>IF(AND(ISNUMBER(B35), ISNUMBER(C35), ISNUMBER(D35)), IF(B35&gt;=SUM(C35:D35), "OK", "X"), "")</f>
        <v/>
      </c>
      <c r="H35" s="96" t="str">
        <f>IF(AND(ISNUMBER(B35), ISNUMBER(C35), ISNUMBER(D35)), IF(B35=SUM(C35:D35), "OK", "X"), "")</f>
        <v/>
      </c>
      <c r="I35" s="101"/>
      <c r="J35" s="100"/>
    </row>
    <row r="36" spans="1:16">
      <c r="A36" s="84" t="s">
        <v>379</v>
      </c>
      <c r="B36" s="85"/>
      <c r="C36" s="85"/>
      <c r="D36" s="105">
        <f t="shared" si="7"/>
        <v>0</v>
      </c>
      <c r="E36" s="86"/>
      <c r="G36" s="96" t="str">
        <f>IF(AND(ISNUMBER(B36), ISNUMBER(C36), ISNUMBER(D36)), IF(B36&gt;=SUM(C36:D36), "OK", "X"), "")</f>
        <v/>
      </c>
      <c r="H36" s="96" t="str">
        <f>IF(AND(ISNUMBER(B36), ISNUMBER(C36), ISNUMBER(D36)), IF(B36=SUM(C36:D36), "OK", "X"), "")</f>
        <v/>
      </c>
      <c r="I36" s="101"/>
      <c r="J36" s="100"/>
    </row>
    <row r="37" spans="1:16">
      <c r="A37" s="78" t="s">
        <v>388</v>
      </c>
      <c r="B37" s="78">
        <v>2018</v>
      </c>
      <c r="C37" s="79" t="s">
        <v>428</v>
      </c>
      <c r="D37" s="80"/>
      <c r="E37" s="80"/>
      <c r="G37" s="102"/>
      <c r="H37" s="102"/>
      <c r="I37" s="102"/>
      <c r="J37" s="102"/>
    </row>
    <row r="38" spans="1:16" ht="38.25">
      <c r="A38" s="82" t="s">
        <v>460</v>
      </c>
      <c r="B38" s="83" t="s">
        <v>43</v>
      </c>
      <c r="C38" s="83" t="s">
        <v>407</v>
      </c>
      <c r="D38" s="83" t="s">
        <v>408</v>
      </c>
      <c r="E38" s="83" t="s">
        <v>409</v>
      </c>
      <c r="G38" s="99" t="s">
        <v>410</v>
      </c>
      <c r="H38" s="99" t="s">
        <v>411</v>
      </c>
      <c r="I38" s="99" t="s">
        <v>412</v>
      </c>
      <c r="J38" s="99" t="s">
        <v>413</v>
      </c>
    </row>
    <row r="39" spans="1:16">
      <c r="A39" s="84" t="s">
        <v>42</v>
      </c>
      <c r="B39" s="85"/>
      <c r="C39" s="85"/>
      <c r="D39" s="105">
        <f t="shared" ref="D39:D42" si="8">+B39-C39</f>
        <v>0</v>
      </c>
      <c r="E39" s="86"/>
      <c r="G39" s="96" t="str">
        <f>IF(AND(ISNUMBER(B39), ISNUMBER(C39), ISNUMBER(D39)), IF(B39&gt;=SUM(C39:D39), "OK", "X"), "")</f>
        <v/>
      </c>
      <c r="H39" s="96" t="str">
        <f>IF(AND(ISNUMBER(B39), ISNUMBER(C39), ISNUMBER(D39)), IF(B39=SUM(C39:D39), "OK", "X"), "")</f>
        <v/>
      </c>
      <c r="I39" s="96" t="str">
        <f>IF(AND(ISNUMBER(C39), ISNUMBER(C40), ISNUMBER(D40), ISNUMBER(D39)), IF(D39-D40&lt;0, "X", "OK"), "")</f>
        <v/>
      </c>
      <c r="J39" s="96" t="str">
        <f>IF(AND(ISNUMBER(B39), ISNUMBER(B40), ISNUMBER(C39), ISNUMBER(C40), ISNUMBER(D40), ISNUMBER(D39)), IF(D39/B39&gt;0.1, "X", "OK"), "")</f>
        <v/>
      </c>
      <c r="L39" s="94"/>
      <c r="M39" s="88"/>
      <c r="N39" s="88"/>
      <c r="O39" s="94"/>
      <c r="P39" s="94"/>
    </row>
    <row r="40" spans="1:16">
      <c r="A40" s="84" t="s">
        <v>381</v>
      </c>
      <c r="B40" s="85"/>
      <c r="C40" s="85"/>
      <c r="D40" s="105">
        <f t="shared" si="8"/>
        <v>0</v>
      </c>
      <c r="E40" s="86"/>
      <c r="G40" s="96" t="str">
        <f>IF(AND(ISNUMBER(B40), ISNUMBER(C40), ISNUMBER(D40)), IF(B40&gt;=SUM(C40:D40), "OK", "X"), "")</f>
        <v/>
      </c>
      <c r="H40" s="96" t="str">
        <f>IF(AND(ISNUMBER(B40), ISNUMBER(C40), ISNUMBER(D40)), IF(B40=SUM(C40:D40), "OK", "X"), "")</f>
        <v/>
      </c>
      <c r="I40" s="97"/>
      <c r="J40" s="98"/>
      <c r="O40" s="94"/>
      <c r="P40" s="94"/>
    </row>
    <row r="41" spans="1:16">
      <c r="A41" s="84" t="s">
        <v>392</v>
      </c>
      <c r="B41" s="85"/>
      <c r="C41" s="85"/>
      <c r="D41" s="105">
        <f t="shared" si="8"/>
        <v>0</v>
      </c>
      <c r="E41" s="86"/>
      <c r="G41" s="96" t="str">
        <f>IF(AND(ISNUMBER(B41), ISNUMBER(C41), ISNUMBER(D41)), IF(B41&gt;=SUM(C41:D41), "OK", "X"), "")</f>
        <v/>
      </c>
      <c r="H41" s="96" t="str">
        <f>IF(AND(ISNUMBER(B41), ISNUMBER(C41), ISNUMBER(D41)), IF(B41=SUM(C41:D41), "OK", "X"), "")</f>
        <v/>
      </c>
      <c r="I41" s="97"/>
      <c r="J41" s="98"/>
    </row>
    <row r="42" spans="1:16">
      <c r="A42" s="84" t="s">
        <v>393</v>
      </c>
      <c r="B42" s="85"/>
      <c r="C42" s="85"/>
      <c r="D42" s="105">
        <f t="shared" si="8"/>
        <v>0</v>
      </c>
      <c r="E42" s="86"/>
      <c r="G42" s="96" t="str">
        <f>IF(AND(ISNUMBER(B42), ISNUMBER(C42), ISNUMBER(D42)), IF(B42&gt;=SUM(C42:D42), "OK", "X"), "")</f>
        <v/>
      </c>
      <c r="H42" s="96" t="str">
        <f>IF(AND(ISNUMBER(B42), ISNUMBER(C42), ISNUMBER(D42)), IF(B42=SUM(C42:D42), "OK", "X"), "")</f>
        <v/>
      </c>
      <c r="I42" s="97"/>
      <c r="J42" s="98"/>
    </row>
    <row r="43" spans="1:16" ht="38.25">
      <c r="A43" s="82" t="s">
        <v>360</v>
      </c>
      <c r="B43" s="91" t="s">
        <v>43</v>
      </c>
      <c r="C43" s="91" t="s">
        <v>407</v>
      </c>
      <c r="D43" s="91" t="s">
        <v>408</v>
      </c>
      <c r="E43" s="83" t="s">
        <v>409</v>
      </c>
      <c r="G43" s="99" t="s">
        <v>410</v>
      </c>
      <c r="H43" s="99" t="s">
        <v>411</v>
      </c>
      <c r="I43" s="99" t="s">
        <v>415</v>
      </c>
      <c r="J43" s="98"/>
    </row>
    <row r="44" spans="1:16">
      <c r="A44" s="84" t="s">
        <v>358</v>
      </c>
      <c r="B44" s="85"/>
      <c r="C44" s="105">
        <f>+C27</f>
        <v>0</v>
      </c>
      <c r="D44" s="105">
        <f t="shared" ref="D44:D45" si="9">+B44-C44</f>
        <v>0</v>
      </c>
      <c r="E44" s="86"/>
      <c r="G44" s="96" t="str">
        <f>IF(AND(ISNUMBER(B44), ISNUMBER(C44), ISNUMBER(D44)), IF(B44&gt;=SUM(C44:D44), "OK", "X"), "")</f>
        <v/>
      </c>
      <c r="H44" s="96" t="str">
        <f>IF(AND(ISNUMBER(B44), ISNUMBER(C44), ISNUMBER(D44)), IF(B44=SUM(C44:D44), "OK", "X"), "")</f>
        <v/>
      </c>
      <c r="I44" s="96" t="str">
        <f>IF(AND(ISNUMBER(C44), ISNUMBER(C45), ISNUMBER(D45), ISNUMBER(D44)), IF(AND(AVERAGE(D44:D45)&gt;AVERAGE(C44:C45), C39&gt;D39), "X", "OK"), "")</f>
        <v/>
      </c>
      <c r="J44" s="100"/>
    </row>
    <row r="45" spans="1:16">
      <c r="A45" s="84" t="s">
        <v>359</v>
      </c>
      <c r="B45" s="85"/>
      <c r="C45" s="85"/>
      <c r="D45" s="105">
        <f t="shared" si="9"/>
        <v>0</v>
      </c>
      <c r="E45" s="86"/>
      <c r="G45" s="96" t="str">
        <f>IF(AND(ISNUMBER(B45), ISNUMBER(C45), ISNUMBER(D45)), IF(B45&gt;=SUM(C45:D45), "OK", "X"), "")</f>
        <v/>
      </c>
      <c r="H45" s="96" t="str">
        <f>IF(AND(ISNUMBER(B45), ISNUMBER(C45), ISNUMBER(D45)), IF(B45=SUM(C45:D45), "OK", "X"), "")</f>
        <v/>
      </c>
      <c r="I45" s="101"/>
      <c r="J45" s="100"/>
    </row>
    <row r="46" spans="1:16" ht="38.25">
      <c r="A46" s="82" t="s">
        <v>363</v>
      </c>
      <c r="B46" s="91" t="s">
        <v>43</v>
      </c>
      <c r="C46" s="91" t="s">
        <v>407</v>
      </c>
      <c r="D46" s="91" t="s">
        <v>408</v>
      </c>
      <c r="E46" s="83" t="s">
        <v>409</v>
      </c>
      <c r="G46" s="99" t="s">
        <v>410</v>
      </c>
      <c r="H46" s="99" t="s">
        <v>411</v>
      </c>
      <c r="I46" s="99" t="s">
        <v>414</v>
      </c>
      <c r="J46" s="98"/>
    </row>
    <row r="47" spans="1:16">
      <c r="A47" s="84" t="s">
        <v>361</v>
      </c>
      <c r="B47" s="85"/>
      <c r="C47" s="105">
        <f>+C30</f>
        <v>0</v>
      </c>
      <c r="D47" s="105">
        <f t="shared" ref="D47:D48" si="10">+B47-C47</f>
        <v>0</v>
      </c>
      <c r="E47" s="86"/>
      <c r="G47" s="96" t="str">
        <f>IF(AND(ISNUMBER(B47), ISNUMBER(C47), ISNUMBER(D47)), IF(B47&gt;=SUM(C47:D47), "OK", "X"), "")</f>
        <v/>
      </c>
      <c r="H47" s="96" t="str">
        <f>IF(AND(ISNUMBER(B47), ISNUMBER(C47), ISNUMBER(D47)), IF(B47=SUM(C47:D47), "OK", "X"), "")</f>
        <v/>
      </c>
      <c r="I47" s="96" t="str">
        <f>IF(AND(ISNUMBER(C47), ISNUMBER(C48), ISNUMBER(D48), ISNUMBER(D47)), IF(AVERAGE(D47:D48)/AVERAGE(C47:C48)&gt;=0.15, "X", "OK"), "")</f>
        <v/>
      </c>
      <c r="J47" s="100"/>
    </row>
    <row r="48" spans="1:16">
      <c r="A48" s="84" t="s">
        <v>362</v>
      </c>
      <c r="B48" s="85"/>
      <c r="C48" s="85"/>
      <c r="D48" s="105">
        <f t="shared" si="10"/>
        <v>0</v>
      </c>
      <c r="E48" s="86"/>
      <c r="G48" s="96" t="str">
        <f>IF(AND(ISNUMBER(B48), ISNUMBER(C48), ISNUMBER(D48)), IF(B48&gt;=SUM(C48:D48), "OK", "X"), "")</f>
        <v/>
      </c>
      <c r="H48" s="96" t="str">
        <f>IF(AND(ISNUMBER(B48), ISNUMBER(C48), ISNUMBER(D48)), IF(B48=SUM(C48:D48), "OK", "X"), "")</f>
        <v/>
      </c>
      <c r="I48" s="101"/>
      <c r="J48" s="100"/>
    </row>
    <row r="49" spans="1:16" ht="38.25">
      <c r="A49" s="82" t="s">
        <v>374</v>
      </c>
      <c r="B49" s="91" t="s">
        <v>43</v>
      </c>
      <c r="C49" s="91" t="s">
        <v>407</v>
      </c>
      <c r="D49" s="91" t="s">
        <v>408</v>
      </c>
      <c r="E49" s="83" t="s">
        <v>409</v>
      </c>
      <c r="G49" s="99" t="s">
        <v>410</v>
      </c>
      <c r="H49" s="99" t="s">
        <v>411</v>
      </c>
      <c r="I49" s="99" t="s">
        <v>416</v>
      </c>
      <c r="J49" s="98"/>
    </row>
    <row r="50" spans="1:16">
      <c r="A50" s="84" t="s">
        <v>375</v>
      </c>
      <c r="B50" s="85"/>
      <c r="C50" s="85"/>
      <c r="D50" s="105">
        <f t="shared" ref="D50:D54" si="11">+B50-C50</f>
        <v>0</v>
      </c>
      <c r="E50" s="86"/>
      <c r="G50" s="96" t="str">
        <f>IF(AND(ISNUMBER(B50), ISNUMBER(C50), ISNUMBER(D50)), IF(B50&gt;=SUM(C50:D50), "OK", "X"), "")</f>
        <v/>
      </c>
      <c r="H50" s="96" t="str">
        <f>IF(AND(ISNUMBER(B50), ISNUMBER(C50), ISNUMBER(D50)), IF(B50=SUM(C50:D50), "OK", "X"), "")</f>
        <v/>
      </c>
      <c r="I50" s="96" t="str">
        <f>IFERROR(IF(AND(ISNUMBER(C50), ISNUMBER(D50)), IF(AND(C50&gt;D50, AVERAGE(D44:D45)&gt;AVERAGE(C44:C45)), "X", "OK"), ""), "")</f>
        <v/>
      </c>
      <c r="J50" s="100"/>
    </row>
    <row r="51" spans="1:16">
      <c r="A51" s="84" t="s">
        <v>376</v>
      </c>
      <c r="B51" s="85"/>
      <c r="C51" s="85"/>
      <c r="D51" s="105">
        <f t="shared" si="11"/>
        <v>0</v>
      </c>
      <c r="E51" s="86"/>
      <c r="G51" s="96" t="str">
        <f>IF(AND(ISNUMBER(B51), ISNUMBER(C51), ISNUMBER(D51)), IF(B51&gt;=SUM(C51:D51), "OK", "X"), "")</f>
        <v/>
      </c>
      <c r="H51" s="96" t="str">
        <f>IF(AND(ISNUMBER(B51), ISNUMBER(C51), ISNUMBER(D51)), IF(B51=SUM(C51:D51), "OK", "X"), "")</f>
        <v/>
      </c>
      <c r="I51" s="101"/>
      <c r="J51" s="100"/>
    </row>
    <row r="52" spans="1:16">
      <c r="A52" s="84" t="s">
        <v>377</v>
      </c>
      <c r="B52" s="85"/>
      <c r="C52" s="85"/>
      <c r="D52" s="105">
        <f t="shared" si="11"/>
        <v>0</v>
      </c>
      <c r="E52" s="86"/>
      <c r="G52" s="96" t="str">
        <f>IF(AND(ISNUMBER(B52), ISNUMBER(C52), ISNUMBER(D52)), IF(B52&gt;=SUM(C52:D52), "OK", "X"), "")</f>
        <v/>
      </c>
      <c r="H52" s="96" t="str">
        <f>IF(AND(ISNUMBER(B52), ISNUMBER(C52), ISNUMBER(D52)), IF(B52=SUM(C52:D52), "OK", "X"), "")</f>
        <v/>
      </c>
      <c r="I52" s="101"/>
      <c r="J52" s="100"/>
    </row>
    <row r="53" spans="1:16">
      <c r="A53" s="84" t="s">
        <v>378</v>
      </c>
      <c r="B53" s="85"/>
      <c r="C53" s="85"/>
      <c r="D53" s="105">
        <f t="shared" si="11"/>
        <v>0</v>
      </c>
      <c r="E53" s="86"/>
      <c r="G53" s="96" t="str">
        <f>IF(AND(ISNUMBER(B53), ISNUMBER(C53), ISNUMBER(D53)), IF(B53&gt;=SUM(C53:D53), "OK", "X"), "")</f>
        <v/>
      </c>
      <c r="H53" s="96" t="str">
        <f>IF(AND(ISNUMBER(B53), ISNUMBER(C53), ISNUMBER(D53)), IF(B53=SUM(C53:D53), "OK", "X"), "")</f>
        <v/>
      </c>
      <c r="I53" s="101"/>
      <c r="J53" s="100"/>
    </row>
    <row r="54" spans="1:16">
      <c r="A54" s="84" t="s">
        <v>379</v>
      </c>
      <c r="B54" s="85"/>
      <c r="C54" s="85"/>
      <c r="D54" s="105">
        <f t="shared" si="11"/>
        <v>0</v>
      </c>
      <c r="E54" s="86"/>
      <c r="G54" s="96" t="str">
        <f>IF(AND(ISNUMBER(B54), ISNUMBER(C54), ISNUMBER(D54)), IF(B54&gt;=SUM(C54:D54), "OK", "X"), "")</f>
        <v/>
      </c>
      <c r="H54" s="96" t="str">
        <f>IF(AND(ISNUMBER(B54), ISNUMBER(C54), ISNUMBER(D54)), IF(B54=SUM(C54:D54), "OK", "X"), "")</f>
        <v/>
      </c>
      <c r="I54" s="103"/>
      <c r="J54" s="104"/>
    </row>
    <row r="55" spans="1:16">
      <c r="A55" s="78" t="s">
        <v>388</v>
      </c>
      <c r="B55" s="78">
        <v>2019</v>
      </c>
      <c r="C55" s="79" t="s">
        <v>428</v>
      </c>
      <c r="D55" s="80"/>
      <c r="E55" s="80"/>
      <c r="G55" s="102"/>
      <c r="H55" s="102"/>
      <c r="I55" s="102"/>
      <c r="J55" s="102"/>
    </row>
    <row r="56" spans="1:16" ht="38.25">
      <c r="A56" s="82" t="s">
        <v>460</v>
      </c>
      <c r="B56" s="83" t="s">
        <v>43</v>
      </c>
      <c r="C56" s="83" t="s">
        <v>407</v>
      </c>
      <c r="D56" s="83" t="s">
        <v>408</v>
      </c>
      <c r="E56" s="83" t="s">
        <v>409</v>
      </c>
      <c r="G56" s="99" t="s">
        <v>410</v>
      </c>
      <c r="H56" s="99" t="s">
        <v>411</v>
      </c>
      <c r="I56" s="99" t="s">
        <v>412</v>
      </c>
      <c r="J56" s="99" t="s">
        <v>413</v>
      </c>
    </row>
    <row r="57" spans="1:16">
      <c r="A57" s="84" t="s">
        <v>42</v>
      </c>
      <c r="B57" s="85"/>
      <c r="C57" s="85"/>
      <c r="D57" s="105">
        <f t="shared" ref="D57:D60" si="12">+B57-C57</f>
        <v>0</v>
      </c>
      <c r="E57" s="86"/>
      <c r="G57" s="96" t="str">
        <f>IF(AND(ISNUMBER(B57), ISNUMBER(C57), ISNUMBER(D57)), IF(B57&gt;=SUM(C57:D57), "OK", "X"), "")</f>
        <v/>
      </c>
      <c r="H57" s="96" t="str">
        <f>IF(AND(ISNUMBER(B57), ISNUMBER(C57), ISNUMBER(D57)), IF(B57=SUM(C57:D57), "OK", "X"), "")</f>
        <v/>
      </c>
      <c r="I57" s="96" t="str">
        <f>IF(AND(ISNUMBER(C57), ISNUMBER(C58), ISNUMBER(D58), ISNUMBER(D57)), IF(D57-D58&lt;0, "X", "OK"), "")</f>
        <v/>
      </c>
      <c r="J57" s="96" t="str">
        <f>IF(AND(ISNUMBER(B57), ISNUMBER(B58), ISNUMBER(C57), ISNUMBER(C58), ISNUMBER(D58), ISNUMBER(D57)), IF(D57/B57&gt;0.1, "X", "OK"), "")</f>
        <v/>
      </c>
      <c r="L57" s="94"/>
      <c r="M57" s="88"/>
      <c r="N57" s="88"/>
      <c r="O57" s="94"/>
      <c r="P57" s="94"/>
    </row>
    <row r="58" spans="1:16">
      <c r="A58" s="84" t="s">
        <v>381</v>
      </c>
      <c r="B58" s="85"/>
      <c r="C58" s="85"/>
      <c r="D58" s="105">
        <f t="shared" si="12"/>
        <v>0</v>
      </c>
      <c r="E58" s="86"/>
      <c r="G58" s="96" t="str">
        <f>IF(AND(ISNUMBER(B58), ISNUMBER(C58), ISNUMBER(D58)), IF(B58&gt;=SUM(C58:D58), "OK", "X"), "")</f>
        <v/>
      </c>
      <c r="H58" s="96" t="str">
        <f>IF(AND(ISNUMBER(B58), ISNUMBER(C58), ISNUMBER(D58)), IF(B58=SUM(C58:D58), "OK", "X"), "")</f>
        <v/>
      </c>
      <c r="I58" s="97"/>
      <c r="J58" s="98"/>
      <c r="O58" s="94"/>
      <c r="P58" s="94"/>
    </row>
    <row r="59" spans="1:16">
      <c r="A59" s="84" t="s">
        <v>392</v>
      </c>
      <c r="B59" s="85"/>
      <c r="C59" s="85"/>
      <c r="D59" s="105">
        <f t="shared" si="12"/>
        <v>0</v>
      </c>
      <c r="E59" s="86"/>
      <c r="G59" s="96" t="str">
        <f>IF(AND(ISNUMBER(B59), ISNUMBER(C59), ISNUMBER(D59)), IF(B59&gt;=SUM(C59:D59), "OK", "X"), "")</f>
        <v/>
      </c>
      <c r="H59" s="96" t="str">
        <f>IF(AND(ISNUMBER(B59), ISNUMBER(C59), ISNUMBER(D59)), IF(B59=SUM(C59:D59), "OK", "X"), "")</f>
        <v/>
      </c>
      <c r="I59" s="97"/>
      <c r="J59" s="98"/>
    </row>
    <row r="60" spans="1:16">
      <c r="A60" s="84" t="s">
        <v>393</v>
      </c>
      <c r="B60" s="85"/>
      <c r="C60" s="85"/>
      <c r="D60" s="105">
        <f t="shared" si="12"/>
        <v>0</v>
      </c>
      <c r="E60" s="86"/>
      <c r="G60" s="96" t="str">
        <f>IF(AND(ISNUMBER(B60), ISNUMBER(C60), ISNUMBER(D60)), IF(B60&gt;=SUM(C60:D60), "OK", "X"), "")</f>
        <v/>
      </c>
      <c r="H60" s="96" t="str">
        <f>IF(AND(ISNUMBER(B60), ISNUMBER(C60), ISNUMBER(D60)), IF(B60=SUM(C60:D60), "OK", "X"), "")</f>
        <v/>
      </c>
      <c r="I60" s="97"/>
      <c r="J60" s="98"/>
    </row>
    <row r="61" spans="1:16" ht="38.25">
      <c r="A61" s="82" t="s">
        <v>360</v>
      </c>
      <c r="B61" s="91" t="s">
        <v>43</v>
      </c>
      <c r="C61" s="91" t="s">
        <v>407</v>
      </c>
      <c r="D61" s="91" t="s">
        <v>408</v>
      </c>
      <c r="E61" s="83" t="s">
        <v>409</v>
      </c>
      <c r="G61" s="99" t="s">
        <v>410</v>
      </c>
      <c r="H61" s="99" t="s">
        <v>411</v>
      </c>
      <c r="I61" s="99" t="s">
        <v>415</v>
      </c>
      <c r="J61" s="98"/>
    </row>
    <row r="62" spans="1:16">
      <c r="A62" s="84" t="s">
        <v>358</v>
      </c>
      <c r="B62" s="85"/>
      <c r="C62" s="105">
        <f>+C45</f>
        <v>0</v>
      </c>
      <c r="D62" s="105">
        <f t="shared" ref="D62:D63" si="13">+B62-C62</f>
        <v>0</v>
      </c>
      <c r="E62" s="86"/>
      <c r="G62" s="96" t="str">
        <f>IF(AND(ISNUMBER(B62), ISNUMBER(C62), ISNUMBER(D62)), IF(B62&gt;=SUM(C62:D62), "OK", "X"), "")</f>
        <v/>
      </c>
      <c r="H62" s="96" t="str">
        <f>IF(AND(ISNUMBER(B62), ISNUMBER(C62), ISNUMBER(D62)), IF(B62=SUM(C62:D62), "OK", "X"), "")</f>
        <v/>
      </c>
      <c r="I62" s="96" t="str">
        <f>IF(AND(ISNUMBER(C62), ISNUMBER(C63), ISNUMBER(D63), ISNUMBER(D62)), IF(AND(AVERAGE(D62:D63)&gt;AVERAGE(C62:C63), C57&gt;D57), "X", "OK"), "")</f>
        <v/>
      </c>
      <c r="J62" s="100"/>
    </row>
    <row r="63" spans="1:16">
      <c r="A63" s="84" t="s">
        <v>359</v>
      </c>
      <c r="B63" s="85"/>
      <c r="C63" s="85"/>
      <c r="D63" s="105">
        <f t="shared" si="13"/>
        <v>0</v>
      </c>
      <c r="E63" s="86"/>
      <c r="G63" s="96" t="str">
        <f>IF(AND(ISNUMBER(B63), ISNUMBER(C63), ISNUMBER(D63)), IF(B63&gt;=SUM(C63:D63), "OK", "X"), "")</f>
        <v/>
      </c>
      <c r="H63" s="96" t="str">
        <f>IF(AND(ISNUMBER(B63), ISNUMBER(C63), ISNUMBER(D63)), IF(B63=SUM(C63:D63), "OK", "X"), "")</f>
        <v/>
      </c>
      <c r="I63" s="101"/>
      <c r="J63" s="100"/>
    </row>
    <row r="64" spans="1:16" ht="38.25">
      <c r="A64" s="82" t="s">
        <v>363</v>
      </c>
      <c r="B64" s="91" t="s">
        <v>43</v>
      </c>
      <c r="C64" s="91" t="s">
        <v>407</v>
      </c>
      <c r="D64" s="91" t="s">
        <v>408</v>
      </c>
      <c r="E64" s="83" t="s">
        <v>409</v>
      </c>
      <c r="G64" s="99" t="s">
        <v>410</v>
      </c>
      <c r="H64" s="99" t="s">
        <v>411</v>
      </c>
      <c r="I64" s="99" t="s">
        <v>414</v>
      </c>
      <c r="J64" s="98"/>
    </row>
    <row r="65" spans="1:10">
      <c r="A65" s="84" t="s">
        <v>361</v>
      </c>
      <c r="B65" s="85"/>
      <c r="C65" s="105">
        <f>+C48</f>
        <v>0</v>
      </c>
      <c r="D65" s="105">
        <f t="shared" ref="D65:D66" si="14">+B65-C65</f>
        <v>0</v>
      </c>
      <c r="E65" s="86"/>
      <c r="G65" s="96" t="str">
        <f>IF(AND(ISNUMBER(B65), ISNUMBER(C65), ISNUMBER(D65)), IF(B65&gt;=SUM(C65:D65), "OK", "X"), "")</f>
        <v/>
      </c>
      <c r="H65" s="96" t="str">
        <f>IF(AND(ISNUMBER(B65), ISNUMBER(C65), ISNUMBER(D65)), IF(B65=SUM(C65:D65), "OK", "X"), "")</f>
        <v/>
      </c>
      <c r="I65" s="96" t="str">
        <f>IF(AND(ISNUMBER(C65), ISNUMBER(C66), ISNUMBER(D66), ISNUMBER(D65)), IF(AVERAGE(D65:D66)/AVERAGE(C65:C66)&gt;=0.15, "X", "OK"), "")</f>
        <v/>
      </c>
      <c r="J65" s="100"/>
    </row>
    <row r="66" spans="1:10">
      <c r="A66" s="84" t="s">
        <v>362</v>
      </c>
      <c r="B66" s="85"/>
      <c r="C66" s="85"/>
      <c r="D66" s="105">
        <f t="shared" si="14"/>
        <v>0</v>
      </c>
      <c r="E66" s="86"/>
      <c r="G66" s="96" t="str">
        <f>IF(AND(ISNUMBER(B66), ISNUMBER(C66), ISNUMBER(D66)), IF(B66&gt;=SUM(C66:D66), "OK", "X"), "")</f>
        <v/>
      </c>
      <c r="H66" s="96" t="str">
        <f>IF(AND(ISNUMBER(B66), ISNUMBER(C66), ISNUMBER(D66)), IF(B66=SUM(C66:D66), "OK", "X"), "")</f>
        <v/>
      </c>
      <c r="I66" s="101"/>
      <c r="J66" s="100"/>
    </row>
    <row r="67" spans="1:10" ht="38.25">
      <c r="A67" s="82" t="s">
        <v>374</v>
      </c>
      <c r="B67" s="91" t="s">
        <v>43</v>
      </c>
      <c r="C67" s="91" t="s">
        <v>407</v>
      </c>
      <c r="D67" s="91" t="s">
        <v>408</v>
      </c>
      <c r="E67" s="83" t="s">
        <v>409</v>
      </c>
      <c r="G67" s="99" t="s">
        <v>410</v>
      </c>
      <c r="H67" s="99" t="s">
        <v>411</v>
      </c>
      <c r="I67" s="99" t="s">
        <v>416</v>
      </c>
      <c r="J67" s="98"/>
    </row>
    <row r="68" spans="1:10">
      <c r="A68" s="84" t="s">
        <v>375</v>
      </c>
      <c r="B68" s="85"/>
      <c r="C68" s="85"/>
      <c r="D68" s="105">
        <f t="shared" ref="D68:D72" si="15">+B68-C68</f>
        <v>0</v>
      </c>
      <c r="E68" s="86"/>
      <c r="G68" s="96" t="str">
        <f>IF(AND(ISNUMBER(B68), ISNUMBER(C68), ISNUMBER(D68)), IF(B68&gt;=SUM(C68:D68), "OK", "X"), "")</f>
        <v/>
      </c>
      <c r="H68" s="96" t="str">
        <f>IF(AND(ISNUMBER(B68), ISNUMBER(C68), ISNUMBER(D68)), IF(B68=SUM(C68:D68), "OK", "X"), "")</f>
        <v/>
      </c>
      <c r="I68" s="96" t="str">
        <f>IFERROR(IF(AND(ISNUMBER(C68), ISNUMBER(D68)), IF(AND(C68&gt;D68, AVERAGE(D62:D63)&gt;AVERAGE(C62:C63)), "X", "OK"), ""), "")</f>
        <v/>
      </c>
      <c r="J68" s="100"/>
    </row>
    <row r="69" spans="1:10">
      <c r="A69" s="84" t="s">
        <v>376</v>
      </c>
      <c r="B69" s="85"/>
      <c r="C69" s="85"/>
      <c r="D69" s="105">
        <f t="shared" si="15"/>
        <v>0</v>
      </c>
      <c r="E69" s="86"/>
      <c r="G69" s="96" t="str">
        <f>IF(AND(ISNUMBER(B69), ISNUMBER(C69), ISNUMBER(D69)), IF(B69&gt;=SUM(C69:D69), "OK", "X"), "")</f>
        <v/>
      </c>
      <c r="H69" s="96" t="str">
        <f>IF(AND(ISNUMBER(B69), ISNUMBER(C69), ISNUMBER(D69)), IF(B69=SUM(C69:D69), "OK", "X"), "")</f>
        <v/>
      </c>
      <c r="I69" s="101"/>
      <c r="J69" s="100"/>
    </row>
    <row r="70" spans="1:10">
      <c r="A70" s="84" t="s">
        <v>377</v>
      </c>
      <c r="B70" s="85"/>
      <c r="C70" s="85"/>
      <c r="D70" s="105">
        <f t="shared" si="15"/>
        <v>0</v>
      </c>
      <c r="E70" s="86"/>
      <c r="G70" s="96" t="str">
        <f>IF(AND(ISNUMBER(B70), ISNUMBER(C70), ISNUMBER(D70)), IF(B70&gt;=SUM(C70:D70), "OK", "X"), "")</f>
        <v/>
      </c>
      <c r="H70" s="96" t="str">
        <f>IF(AND(ISNUMBER(B70), ISNUMBER(C70), ISNUMBER(D70)), IF(B70=SUM(C70:D70), "OK", "X"), "")</f>
        <v/>
      </c>
      <c r="I70" s="101"/>
      <c r="J70" s="100"/>
    </row>
    <row r="71" spans="1:10">
      <c r="A71" s="84" t="s">
        <v>378</v>
      </c>
      <c r="B71" s="85"/>
      <c r="C71" s="85"/>
      <c r="D71" s="105">
        <f t="shared" si="15"/>
        <v>0</v>
      </c>
      <c r="E71" s="86"/>
      <c r="G71" s="96" t="str">
        <f>IF(AND(ISNUMBER(B71), ISNUMBER(C71), ISNUMBER(D71)), IF(B71&gt;=SUM(C71:D71), "OK", "X"), "")</f>
        <v/>
      </c>
      <c r="H71" s="96" t="str">
        <f>IF(AND(ISNUMBER(B71), ISNUMBER(C71), ISNUMBER(D71)), IF(B71=SUM(C71:D71), "OK", "X"), "")</f>
        <v/>
      </c>
      <c r="I71" s="101"/>
      <c r="J71" s="100"/>
    </row>
    <row r="72" spans="1:10">
      <c r="A72" s="84" t="s">
        <v>379</v>
      </c>
      <c r="B72" s="85"/>
      <c r="C72" s="85"/>
      <c r="D72" s="105">
        <f t="shared" si="15"/>
        <v>0</v>
      </c>
      <c r="E72" s="86"/>
      <c r="G72" s="96" t="str">
        <f>IF(AND(ISNUMBER(B72), ISNUMBER(C72), ISNUMBER(D72)), IF(B72&gt;=SUM(C72:D72), "OK", "X"), "")</f>
        <v/>
      </c>
      <c r="H72" s="96" t="str">
        <f>IF(AND(ISNUMBER(B72), ISNUMBER(C72), ISNUMBER(D72)), IF(B72=SUM(C72:D72), "OK", "X"), "")</f>
        <v/>
      </c>
      <c r="I72" s="103"/>
      <c r="J72" s="104"/>
    </row>
    <row r="73" spans="1:10" ht="18.75" thickBot="1"/>
    <row r="74" spans="1:10" ht="18" customHeight="1">
      <c r="A74" s="253" t="s">
        <v>502</v>
      </c>
      <c r="B74" s="254"/>
      <c r="C74" s="254"/>
      <c r="D74" s="254"/>
      <c r="E74" s="255"/>
    </row>
    <row r="75" spans="1:10">
      <c r="A75" s="256"/>
      <c r="B75" s="257"/>
      <c r="C75" s="257"/>
      <c r="D75" s="257"/>
      <c r="E75" s="258"/>
    </row>
    <row r="76" spans="1:10">
      <c r="A76" s="256"/>
      <c r="B76" s="257"/>
      <c r="C76" s="257"/>
      <c r="D76" s="257"/>
      <c r="E76" s="258"/>
    </row>
    <row r="77" spans="1:10">
      <c r="A77" s="256"/>
      <c r="B77" s="257"/>
      <c r="C77" s="257"/>
      <c r="D77" s="257"/>
      <c r="E77" s="258"/>
    </row>
    <row r="78" spans="1:10" ht="18.75" thickBot="1">
      <c r="A78" s="259"/>
      <c r="B78" s="260"/>
      <c r="C78" s="260"/>
      <c r="D78" s="260"/>
      <c r="E78" s="261"/>
    </row>
  </sheetData>
  <sheetProtection algorithmName="SHA-512" hashValue="uXjIBcp+zQHpnVLXR/ZCffZh13cbY2u78wV7jGfdW7MadgYwN6MF7QRzkFaHCMDBagSG6oQ96bL/tlbPJBIwlg==" saltValue="hAEcheLavzXxbMtXhC2zNQ==" spinCount="100000" sheet="1" objects="1" scenarios="1"/>
  <mergeCells count="1">
    <mergeCell ref="A74:E78"/>
  </mergeCells>
  <conditionalFormatting sqref="G3">
    <cfRule type="expression" dxfId="171" priority="567">
      <formula>G3="X"</formula>
    </cfRule>
    <cfRule type="expression" dxfId="170" priority="568">
      <formula>G3="OK"</formula>
    </cfRule>
  </conditionalFormatting>
  <conditionalFormatting sqref="G4:G6">
    <cfRule type="expression" dxfId="169" priority="565">
      <formula>G4="X"</formula>
    </cfRule>
    <cfRule type="expression" dxfId="168" priority="566">
      <formula>G4="OK"</formula>
    </cfRule>
  </conditionalFormatting>
  <conditionalFormatting sqref="G8:G9">
    <cfRule type="expression" dxfId="167" priority="563">
      <formula>G8="X"</formula>
    </cfRule>
    <cfRule type="expression" dxfId="166" priority="564">
      <formula>G8="OK"</formula>
    </cfRule>
  </conditionalFormatting>
  <conditionalFormatting sqref="G11:G12">
    <cfRule type="expression" dxfId="165" priority="561">
      <formula>G11="X"</formula>
    </cfRule>
    <cfRule type="expression" dxfId="164" priority="562">
      <formula>G11="OK"</formula>
    </cfRule>
  </conditionalFormatting>
  <conditionalFormatting sqref="G14:G18">
    <cfRule type="expression" dxfId="163" priority="559">
      <formula>G14="X"</formula>
    </cfRule>
    <cfRule type="expression" dxfId="162" priority="560">
      <formula>G14="OK"</formula>
    </cfRule>
  </conditionalFormatting>
  <conditionalFormatting sqref="H3">
    <cfRule type="expression" dxfId="161" priority="541">
      <formula>H3="X"</formula>
    </cfRule>
    <cfRule type="expression" dxfId="160" priority="542">
      <formula>H3="OK"</formula>
    </cfRule>
  </conditionalFormatting>
  <conditionalFormatting sqref="I8">
    <cfRule type="expression" dxfId="159" priority="459">
      <formula>I8="X"</formula>
    </cfRule>
    <cfRule type="expression" dxfId="158" priority="460">
      <formula>I8="OK"</formula>
    </cfRule>
  </conditionalFormatting>
  <conditionalFormatting sqref="H4:H6">
    <cfRule type="expression" dxfId="157" priority="491">
      <formula>H4="X"</formula>
    </cfRule>
    <cfRule type="expression" dxfId="156" priority="492">
      <formula>H4="OK"</formula>
    </cfRule>
  </conditionalFormatting>
  <conditionalFormatting sqref="H8:H9">
    <cfRule type="expression" dxfId="155" priority="489">
      <formula>H8="X"</formula>
    </cfRule>
    <cfRule type="expression" dxfId="154" priority="490">
      <formula>H8="OK"</formula>
    </cfRule>
  </conditionalFormatting>
  <conditionalFormatting sqref="H11:H12">
    <cfRule type="expression" dxfId="153" priority="487">
      <formula>H11="X"</formula>
    </cfRule>
    <cfRule type="expression" dxfId="152" priority="488">
      <formula>H11="OK"</formula>
    </cfRule>
  </conditionalFormatting>
  <conditionalFormatting sqref="H14:H18">
    <cfRule type="expression" dxfId="151" priority="485">
      <formula>H14="X"</formula>
    </cfRule>
    <cfRule type="expression" dxfId="150" priority="486">
      <formula>H14="OK"</formula>
    </cfRule>
  </conditionalFormatting>
  <conditionalFormatting sqref="I3">
    <cfRule type="expression" dxfId="149" priority="467">
      <formula>I3="X"</formula>
    </cfRule>
    <cfRule type="expression" dxfId="148" priority="468">
      <formula>I3="OK"</formula>
    </cfRule>
  </conditionalFormatting>
  <conditionalFormatting sqref="J3">
    <cfRule type="expression" dxfId="147" priority="463">
      <formula>J3="X"</formula>
    </cfRule>
    <cfRule type="expression" dxfId="146" priority="464">
      <formula>J3="OK"</formula>
    </cfRule>
  </conditionalFormatting>
  <conditionalFormatting sqref="I11">
    <cfRule type="expression" dxfId="145" priority="461">
      <formula>I11="X"</formula>
    </cfRule>
    <cfRule type="expression" dxfId="144" priority="462">
      <formula>I11="OK"</formula>
    </cfRule>
  </conditionalFormatting>
  <conditionalFormatting sqref="G21">
    <cfRule type="expression" dxfId="143" priority="435">
      <formula>G21="X"</formula>
    </cfRule>
    <cfRule type="expression" dxfId="142" priority="436">
      <formula>G21="OK"</formula>
    </cfRule>
  </conditionalFormatting>
  <conditionalFormatting sqref="G22:G24">
    <cfRule type="expression" dxfId="141" priority="433">
      <formula>G22="X"</formula>
    </cfRule>
    <cfRule type="expression" dxfId="140" priority="434">
      <formula>G22="OK"</formula>
    </cfRule>
  </conditionalFormatting>
  <conditionalFormatting sqref="G26:G27">
    <cfRule type="expression" dxfId="139" priority="431">
      <formula>G26="X"</formula>
    </cfRule>
    <cfRule type="expression" dxfId="138" priority="432">
      <formula>G26="OK"</formula>
    </cfRule>
  </conditionalFormatting>
  <conditionalFormatting sqref="G29:G30">
    <cfRule type="expression" dxfId="137" priority="429">
      <formula>G29="X"</formula>
    </cfRule>
    <cfRule type="expression" dxfId="136" priority="430">
      <formula>G29="OK"</formula>
    </cfRule>
  </conditionalFormatting>
  <conditionalFormatting sqref="G32:G36">
    <cfRule type="expression" dxfId="135" priority="427">
      <formula>G32="X"</formula>
    </cfRule>
    <cfRule type="expression" dxfId="134" priority="428">
      <formula>G32="OK"</formula>
    </cfRule>
  </conditionalFormatting>
  <conditionalFormatting sqref="H21">
    <cfRule type="expression" dxfId="133" priority="425">
      <formula>H21="X"</formula>
    </cfRule>
    <cfRule type="expression" dxfId="132" priority="426">
      <formula>H21="OK"</formula>
    </cfRule>
  </conditionalFormatting>
  <conditionalFormatting sqref="I26">
    <cfRule type="expression" dxfId="131" priority="409">
      <formula>I26="X"</formula>
    </cfRule>
    <cfRule type="expression" dxfId="130" priority="410">
      <formula>I26="OK"</formula>
    </cfRule>
  </conditionalFormatting>
  <conditionalFormatting sqref="H22:H24">
    <cfRule type="expression" dxfId="129" priority="423">
      <formula>H22="X"</formula>
    </cfRule>
    <cfRule type="expression" dxfId="128" priority="424">
      <formula>H22="OK"</formula>
    </cfRule>
  </conditionalFormatting>
  <conditionalFormatting sqref="H26:H27">
    <cfRule type="expression" dxfId="127" priority="421">
      <formula>H26="X"</formula>
    </cfRule>
    <cfRule type="expression" dxfId="126" priority="422">
      <formula>H26="OK"</formula>
    </cfRule>
  </conditionalFormatting>
  <conditionalFormatting sqref="H29:H30">
    <cfRule type="expression" dxfId="125" priority="419">
      <formula>H29="X"</formula>
    </cfRule>
    <cfRule type="expression" dxfId="124" priority="420">
      <formula>H29="OK"</formula>
    </cfRule>
  </conditionalFormatting>
  <conditionalFormatting sqref="H32:H36">
    <cfRule type="expression" dxfId="123" priority="417">
      <formula>H32="X"</formula>
    </cfRule>
    <cfRule type="expression" dxfId="122" priority="418">
      <formula>H32="OK"</formula>
    </cfRule>
  </conditionalFormatting>
  <conditionalFormatting sqref="I21">
    <cfRule type="expression" dxfId="121" priority="415">
      <formula>I21="X"</formula>
    </cfRule>
    <cfRule type="expression" dxfId="120" priority="416">
      <formula>I21="OK"</formula>
    </cfRule>
  </conditionalFormatting>
  <conditionalFormatting sqref="J21">
    <cfRule type="expression" dxfId="119" priority="413">
      <formula>J21="X"</formula>
    </cfRule>
    <cfRule type="expression" dxfId="118" priority="414">
      <formula>J21="OK"</formula>
    </cfRule>
  </conditionalFormatting>
  <conditionalFormatting sqref="I29">
    <cfRule type="expression" dxfId="117" priority="411">
      <formula>I29="X"</formula>
    </cfRule>
    <cfRule type="expression" dxfId="116" priority="412">
      <formula>I29="OK"</formula>
    </cfRule>
  </conditionalFormatting>
  <conditionalFormatting sqref="I32">
    <cfRule type="expression" dxfId="115" priority="407">
      <formula>I32="X"</formula>
    </cfRule>
    <cfRule type="expression" dxfId="114" priority="408">
      <formula>I32="OK"</formula>
    </cfRule>
  </conditionalFormatting>
  <conditionalFormatting sqref="G39">
    <cfRule type="expression" dxfId="113" priority="405">
      <formula>G39="X"</formula>
    </cfRule>
    <cfRule type="expression" dxfId="112" priority="406">
      <formula>G39="OK"</formula>
    </cfRule>
  </conditionalFormatting>
  <conditionalFormatting sqref="G40:G42">
    <cfRule type="expression" dxfId="111" priority="403">
      <formula>G40="X"</formula>
    </cfRule>
    <cfRule type="expression" dxfId="110" priority="404">
      <formula>G40="OK"</formula>
    </cfRule>
  </conditionalFormatting>
  <conditionalFormatting sqref="G44:G45">
    <cfRule type="expression" dxfId="109" priority="401">
      <formula>G44="X"</formula>
    </cfRule>
    <cfRule type="expression" dxfId="108" priority="402">
      <formula>G44="OK"</formula>
    </cfRule>
  </conditionalFormatting>
  <conditionalFormatting sqref="G47:G48">
    <cfRule type="expression" dxfId="107" priority="399">
      <formula>G47="X"</formula>
    </cfRule>
    <cfRule type="expression" dxfId="106" priority="400">
      <formula>G47="OK"</formula>
    </cfRule>
  </conditionalFormatting>
  <conditionalFormatting sqref="G50:G54">
    <cfRule type="expression" dxfId="105" priority="397">
      <formula>G50="X"</formula>
    </cfRule>
    <cfRule type="expression" dxfId="104" priority="398">
      <formula>G50="OK"</formula>
    </cfRule>
  </conditionalFormatting>
  <conditionalFormatting sqref="H39">
    <cfRule type="expression" dxfId="103" priority="395">
      <formula>H39="X"</formula>
    </cfRule>
    <cfRule type="expression" dxfId="102" priority="396">
      <formula>H39="OK"</formula>
    </cfRule>
  </conditionalFormatting>
  <conditionalFormatting sqref="I44">
    <cfRule type="expression" dxfId="101" priority="379">
      <formula>I44="X"</formula>
    </cfRule>
    <cfRule type="expression" dxfId="100" priority="380">
      <formula>I44="OK"</formula>
    </cfRule>
  </conditionalFormatting>
  <conditionalFormatting sqref="H40:H42">
    <cfRule type="expression" dxfId="99" priority="393">
      <formula>H40="X"</formula>
    </cfRule>
    <cfRule type="expression" dxfId="98" priority="394">
      <formula>H40="OK"</formula>
    </cfRule>
  </conditionalFormatting>
  <conditionalFormatting sqref="H44:H45">
    <cfRule type="expression" dxfId="97" priority="391">
      <formula>H44="X"</formula>
    </cfRule>
    <cfRule type="expression" dxfId="96" priority="392">
      <formula>H44="OK"</formula>
    </cfRule>
  </conditionalFormatting>
  <conditionalFormatting sqref="H47:H48">
    <cfRule type="expression" dxfId="95" priority="389">
      <formula>H47="X"</formula>
    </cfRule>
    <cfRule type="expression" dxfId="94" priority="390">
      <formula>H47="OK"</formula>
    </cfRule>
  </conditionalFormatting>
  <conditionalFormatting sqref="H50:H54">
    <cfRule type="expression" dxfId="93" priority="387">
      <formula>H50="X"</formula>
    </cfRule>
    <cfRule type="expression" dxfId="92" priority="388">
      <formula>H50="OK"</formula>
    </cfRule>
  </conditionalFormatting>
  <conditionalFormatting sqref="I39">
    <cfRule type="expression" dxfId="91" priority="385">
      <formula>I39="X"</formula>
    </cfRule>
    <cfRule type="expression" dxfId="90" priority="386">
      <formula>I39="OK"</formula>
    </cfRule>
  </conditionalFormatting>
  <conditionalFormatting sqref="J39">
    <cfRule type="expression" dxfId="89" priority="383">
      <formula>J39="X"</formula>
    </cfRule>
    <cfRule type="expression" dxfId="88" priority="384">
      <formula>J39="OK"</formula>
    </cfRule>
  </conditionalFormatting>
  <conditionalFormatting sqref="I47">
    <cfRule type="expression" dxfId="87" priority="381">
      <formula>I47="X"</formula>
    </cfRule>
    <cfRule type="expression" dxfId="86" priority="382">
      <formula>I47="OK"</formula>
    </cfRule>
  </conditionalFormatting>
  <conditionalFormatting sqref="I14">
    <cfRule type="expression" dxfId="85" priority="362">
      <formula>I14="X"</formula>
    </cfRule>
    <cfRule type="expression" dxfId="84" priority="363">
      <formula>I14="OK"</formula>
    </cfRule>
  </conditionalFormatting>
  <conditionalFormatting sqref="I50">
    <cfRule type="expression" dxfId="83" priority="360">
      <formula>I50="X"</formula>
    </cfRule>
    <cfRule type="expression" dxfId="82" priority="361">
      <formula>I50="OK"</formula>
    </cfRule>
  </conditionalFormatting>
  <conditionalFormatting sqref="G57">
    <cfRule type="expression" dxfId="81" priority="184">
      <formula>G57="X"</formula>
    </cfRule>
    <cfRule type="expression" dxfId="80" priority="185">
      <formula>G57="OK"</formula>
    </cfRule>
  </conditionalFormatting>
  <conditionalFormatting sqref="G58:G60">
    <cfRule type="expression" dxfId="79" priority="182">
      <formula>G58="X"</formula>
    </cfRule>
    <cfRule type="expression" dxfId="78" priority="183">
      <formula>G58="OK"</formula>
    </cfRule>
  </conditionalFormatting>
  <conditionalFormatting sqref="G62:G63">
    <cfRule type="expression" dxfId="77" priority="180">
      <formula>G62="X"</formula>
    </cfRule>
    <cfRule type="expression" dxfId="76" priority="181">
      <formula>G62="OK"</formula>
    </cfRule>
  </conditionalFormatting>
  <conditionalFormatting sqref="G65:G66">
    <cfRule type="expression" dxfId="75" priority="178">
      <formula>G65="X"</formula>
    </cfRule>
    <cfRule type="expression" dxfId="74" priority="179">
      <formula>G65="OK"</formula>
    </cfRule>
  </conditionalFormatting>
  <conditionalFormatting sqref="G68:G72">
    <cfRule type="expression" dxfId="73" priority="176">
      <formula>G68="X"</formula>
    </cfRule>
    <cfRule type="expression" dxfId="72" priority="177">
      <formula>G68="OK"</formula>
    </cfRule>
  </conditionalFormatting>
  <conditionalFormatting sqref="H57">
    <cfRule type="expression" dxfId="71" priority="174">
      <formula>H57="X"</formula>
    </cfRule>
    <cfRule type="expression" dxfId="70" priority="175">
      <formula>H57="OK"</formula>
    </cfRule>
  </conditionalFormatting>
  <conditionalFormatting sqref="I62">
    <cfRule type="expression" dxfId="69" priority="158">
      <formula>I62="X"</formula>
    </cfRule>
    <cfRule type="expression" dxfId="68" priority="159">
      <formula>I62="OK"</formula>
    </cfRule>
  </conditionalFormatting>
  <conditionalFormatting sqref="H58:H60">
    <cfRule type="expression" dxfId="67" priority="172">
      <formula>H58="X"</formula>
    </cfRule>
    <cfRule type="expression" dxfId="66" priority="173">
      <formula>H58="OK"</formula>
    </cfRule>
  </conditionalFormatting>
  <conditionalFormatting sqref="H62:H63">
    <cfRule type="expression" dxfId="65" priority="170">
      <formula>H62="X"</formula>
    </cfRule>
    <cfRule type="expression" dxfId="64" priority="171">
      <formula>H62="OK"</formula>
    </cfRule>
  </conditionalFormatting>
  <conditionalFormatting sqref="H65:H66">
    <cfRule type="expression" dxfId="63" priority="168">
      <formula>H65="X"</formula>
    </cfRule>
    <cfRule type="expression" dxfId="62" priority="169">
      <formula>H65="OK"</formula>
    </cfRule>
  </conditionalFormatting>
  <conditionalFormatting sqref="H68:H72">
    <cfRule type="expression" dxfId="61" priority="166">
      <formula>H68="X"</formula>
    </cfRule>
    <cfRule type="expression" dxfId="60" priority="167">
      <formula>H68="OK"</formula>
    </cfRule>
  </conditionalFormatting>
  <conditionalFormatting sqref="I57">
    <cfRule type="expression" dxfId="59" priority="164">
      <formula>I57="X"</formula>
    </cfRule>
    <cfRule type="expression" dxfId="58" priority="165">
      <formula>I57="OK"</formula>
    </cfRule>
  </conditionalFormatting>
  <conditionalFormatting sqref="J57">
    <cfRule type="expression" dxfId="57" priority="162">
      <formula>J57="X"</formula>
    </cfRule>
    <cfRule type="expression" dxfId="56" priority="163">
      <formula>J57="OK"</formula>
    </cfRule>
  </conditionalFormatting>
  <conditionalFormatting sqref="I65">
    <cfRule type="expression" dxfId="55" priority="160">
      <formula>I65="X"</formula>
    </cfRule>
    <cfRule type="expression" dxfId="54" priority="161">
      <formula>I65="OK"</formula>
    </cfRule>
  </conditionalFormatting>
  <conditionalFormatting sqref="I68">
    <cfRule type="expression" dxfId="53" priority="156">
      <formula>I68="X"</formula>
    </cfRule>
    <cfRule type="expression" dxfId="52" priority="157">
      <formula>I68="OK"</formula>
    </cfRule>
  </conditionalFormatting>
  <conditionalFormatting sqref="E3:E6">
    <cfRule type="expression" dxfId="51" priority="17">
      <formula>LEN(E3)&gt;200</formula>
    </cfRule>
  </conditionalFormatting>
  <conditionalFormatting sqref="E4:E6">
    <cfRule type="expression" dxfId="50" priority="16">
      <formula>LEN(E4)&gt;200</formula>
    </cfRule>
  </conditionalFormatting>
  <conditionalFormatting sqref="E8:E9">
    <cfRule type="expression" dxfId="49" priority="15">
      <formula>LEN(E8)&gt;200</formula>
    </cfRule>
  </conditionalFormatting>
  <conditionalFormatting sqref="E14:E18 E11:E12">
    <cfRule type="expression" dxfId="48" priority="14">
      <formula>LEN(E11)&gt;200</formula>
    </cfRule>
  </conditionalFormatting>
  <conditionalFormatting sqref="E29:E30 E26:E27 E21:E24">
    <cfRule type="expression" dxfId="47" priority="13">
      <formula>LEN(E21)&gt;200</formula>
    </cfRule>
  </conditionalFormatting>
  <conditionalFormatting sqref="E32:E36">
    <cfRule type="expression" dxfId="46" priority="12">
      <formula>LEN(E32)&gt;200</formula>
    </cfRule>
  </conditionalFormatting>
  <conditionalFormatting sqref="E40:E42">
    <cfRule type="expression" dxfId="45" priority="11">
      <formula>LEN(E40)&gt;200</formula>
    </cfRule>
  </conditionalFormatting>
  <conditionalFormatting sqref="E44:E45">
    <cfRule type="expression" dxfId="44" priority="10">
      <formula>LEN(E44)&gt;200</formula>
    </cfRule>
  </conditionalFormatting>
  <conditionalFormatting sqref="E47:E48">
    <cfRule type="expression" dxfId="43" priority="9">
      <formula>LEN(E47)&gt;200</formula>
    </cfRule>
  </conditionalFormatting>
  <conditionalFormatting sqref="E50:E54">
    <cfRule type="expression" dxfId="42" priority="8">
      <formula>LEN(E50)&gt;200</formula>
    </cfRule>
  </conditionalFormatting>
  <conditionalFormatting sqref="E57:E60">
    <cfRule type="expression" dxfId="41" priority="7">
      <formula>LEN(E57)&gt;200</formula>
    </cfRule>
  </conditionalFormatting>
  <conditionalFormatting sqref="E62:E63">
    <cfRule type="expression" dxfId="40" priority="6">
      <formula>LEN(E62)&gt;200</formula>
    </cfRule>
  </conditionalFormatting>
  <conditionalFormatting sqref="E65:E66">
    <cfRule type="expression" dxfId="39" priority="5">
      <formula>LEN(E65)&gt;200</formula>
    </cfRule>
  </conditionalFormatting>
  <conditionalFormatting sqref="E68:E72">
    <cfRule type="expression" dxfId="38" priority="4">
      <formula>LEN(E68)&gt;200</formula>
    </cfRule>
  </conditionalFormatting>
  <conditionalFormatting sqref="E39">
    <cfRule type="expression" dxfId="37" priority="3">
      <formula>LEN(E39)&gt;200</formula>
    </cfRule>
  </conditionalFormatting>
  <dataValidations count="1">
    <dataValidation type="list" allowBlank="1" showInputMessage="1" showErrorMessage="1" sqref="C19">
      <formula1>$D$14:$D$17</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Parámetros!$D$14:$D$17</xm:f>
          </x14:formula1>
          <xm:sqref>C37 C1 C55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tabColor rgb="FFFFFF99"/>
  </sheetPr>
  <dimension ref="A1:E75"/>
  <sheetViews>
    <sheetView zoomScaleNormal="100" workbookViewId="0"/>
  </sheetViews>
  <sheetFormatPr baseColWidth="10" defaultColWidth="11.42578125" defaultRowHeight="13.5"/>
  <cols>
    <col min="1" max="1" width="49.28515625" style="18" bestFit="1" customWidth="1"/>
    <col min="2" max="3" width="19.7109375" style="18" customWidth="1"/>
    <col min="4" max="4" width="11.42578125" style="18"/>
    <col min="5" max="5" width="55.28515625" style="18" customWidth="1"/>
    <col min="6" max="16384" width="11.42578125" style="18"/>
  </cols>
  <sheetData>
    <row r="1" spans="1:5">
      <c r="A1" s="15" t="s">
        <v>44</v>
      </c>
      <c r="B1" s="16" t="s">
        <v>76</v>
      </c>
      <c r="C1" s="17" t="str">
        <f>VLOOKUP(B1, Parámetros!$A$6:$B$25, 2, FALSE)</f>
        <v>Dólar Americano</v>
      </c>
    </row>
    <row r="2" spans="1:5">
      <c r="A2" s="19" t="s">
        <v>388</v>
      </c>
      <c r="B2" s="20">
        <v>2016</v>
      </c>
      <c r="C2" s="21"/>
    </row>
    <row r="3" spans="1:5">
      <c r="A3" s="22" t="s">
        <v>468</v>
      </c>
      <c r="B3" s="17" t="s">
        <v>58</v>
      </c>
      <c r="C3" s="17" t="s">
        <v>59</v>
      </c>
      <c r="E3" s="23" t="s">
        <v>417</v>
      </c>
    </row>
    <row r="4" spans="1:5">
      <c r="A4" s="24" t="s">
        <v>46</v>
      </c>
      <c r="B4" s="25"/>
      <c r="C4" s="25"/>
      <c r="E4" s="26"/>
    </row>
    <row r="5" spans="1:5">
      <c r="A5" s="24" t="s">
        <v>47</v>
      </c>
      <c r="B5" s="27">
        <f>+C4</f>
        <v>0</v>
      </c>
      <c r="C5" s="25"/>
      <c r="E5" s="26"/>
    </row>
    <row r="6" spans="1:5">
      <c r="A6" s="24" t="s">
        <v>48</v>
      </c>
      <c r="B6" s="27">
        <f t="shared" ref="B6:B15" si="0">+C5</f>
        <v>0</v>
      </c>
      <c r="C6" s="25"/>
      <c r="E6" s="26"/>
    </row>
    <row r="7" spans="1:5">
      <c r="A7" s="24" t="s">
        <v>49</v>
      </c>
      <c r="B7" s="27">
        <f t="shared" si="0"/>
        <v>0</v>
      </c>
      <c r="C7" s="25"/>
      <c r="E7" s="26"/>
    </row>
    <row r="8" spans="1:5">
      <c r="A8" s="24" t="s">
        <v>50</v>
      </c>
      <c r="B8" s="27">
        <f t="shared" si="0"/>
        <v>0</v>
      </c>
      <c r="C8" s="25"/>
      <c r="E8" s="26"/>
    </row>
    <row r="9" spans="1:5">
      <c r="A9" s="24" t="s">
        <v>51</v>
      </c>
      <c r="B9" s="27">
        <f t="shared" si="0"/>
        <v>0</v>
      </c>
      <c r="C9" s="25"/>
    </row>
    <row r="10" spans="1:5">
      <c r="A10" s="24" t="s">
        <v>52</v>
      </c>
      <c r="B10" s="27">
        <f t="shared" si="0"/>
        <v>0</v>
      </c>
      <c r="C10" s="25"/>
    </row>
    <row r="11" spans="1:5">
      <c r="A11" s="24" t="s">
        <v>53</v>
      </c>
      <c r="B11" s="27">
        <f t="shared" si="0"/>
        <v>0</v>
      </c>
      <c r="C11" s="25"/>
    </row>
    <row r="12" spans="1:5">
      <c r="A12" s="24" t="s">
        <v>54</v>
      </c>
      <c r="B12" s="27">
        <f t="shared" si="0"/>
        <v>0</v>
      </c>
      <c r="C12" s="25"/>
    </row>
    <row r="13" spans="1:5">
      <c r="A13" s="24" t="s">
        <v>55</v>
      </c>
      <c r="B13" s="27">
        <f t="shared" si="0"/>
        <v>0</v>
      </c>
      <c r="C13" s="25"/>
    </row>
    <row r="14" spans="1:5">
      <c r="A14" s="24" t="s">
        <v>56</v>
      </c>
      <c r="B14" s="27">
        <f t="shared" si="0"/>
        <v>0</v>
      </c>
      <c r="C14" s="25"/>
    </row>
    <row r="15" spans="1:5">
      <c r="A15" s="24" t="s">
        <v>57</v>
      </c>
      <c r="B15" s="27">
        <f t="shared" si="0"/>
        <v>0</v>
      </c>
      <c r="C15" s="25"/>
    </row>
    <row r="16" spans="1:5">
      <c r="A16" s="22" t="s">
        <v>469</v>
      </c>
      <c r="B16" s="17" t="s">
        <v>58</v>
      </c>
      <c r="C16" s="17" t="s">
        <v>59</v>
      </c>
    </row>
    <row r="17" spans="1:5">
      <c r="A17" s="24" t="s">
        <v>69</v>
      </c>
      <c r="B17" s="25"/>
      <c r="C17" s="25"/>
    </row>
    <row r="18" spans="1:5">
      <c r="A18" s="24" t="s">
        <v>70</v>
      </c>
      <c r="B18" s="25"/>
      <c r="C18" s="25"/>
    </row>
    <row r="19" spans="1:5">
      <c r="A19" s="19" t="s">
        <v>388</v>
      </c>
      <c r="B19" s="20">
        <v>2017</v>
      </c>
      <c r="C19" s="21"/>
    </row>
    <row r="20" spans="1:5">
      <c r="A20" s="22" t="s">
        <v>468</v>
      </c>
      <c r="B20" s="17" t="s">
        <v>58</v>
      </c>
      <c r="C20" s="17" t="s">
        <v>59</v>
      </c>
      <c r="E20" s="23" t="s">
        <v>432</v>
      </c>
    </row>
    <row r="21" spans="1:5">
      <c r="A21" s="24" t="s">
        <v>46</v>
      </c>
      <c r="B21" s="28">
        <f>+C15</f>
        <v>0</v>
      </c>
      <c r="C21" s="25"/>
      <c r="E21" s="26"/>
    </row>
    <row r="22" spans="1:5">
      <c r="A22" s="24" t="s">
        <v>47</v>
      </c>
      <c r="B22" s="27">
        <f>+C21</f>
        <v>0</v>
      </c>
      <c r="C22" s="25"/>
      <c r="E22" s="26"/>
    </row>
    <row r="23" spans="1:5">
      <c r="A23" s="24" t="s">
        <v>48</v>
      </c>
      <c r="B23" s="27">
        <f t="shared" ref="B23:B32" si="1">+C22</f>
        <v>0</v>
      </c>
      <c r="C23" s="25"/>
      <c r="E23" s="26"/>
    </row>
    <row r="24" spans="1:5">
      <c r="A24" s="24" t="s">
        <v>49</v>
      </c>
      <c r="B24" s="27">
        <f t="shared" si="1"/>
        <v>0</v>
      </c>
      <c r="C24" s="25"/>
      <c r="E24" s="26"/>
    </row>
    <row r="25" spans="1:5">
      <c r="A25" s="24" t="s">
        <v>50</v>
      </c>
      <c r="B25" s="27">
        <f t="shared" si="1"/>
        <v>0</v>
      </c>
      <c r="C25" s="25"/>
      <c r="E25" s="26"/>
    </row>
    <row r="26" spans="1:5">
      <c r="A26" s="24" t="s">
        <v>51</v>
      </c>
      <c r="B26" s="27">
        <f t="shared" si="1"/>
        <v>0</v>
      </c>
      <c r="C26" s="25"/>
    </row>
    <row r="27" spans="1:5">
      <c r="A27" s="24" t="s">
        <v>52</v>
      </c>
      <c r="B27" s="27">
        <f t="shared" si="1"/>
        <v>0</v>
      </c>
      <c r="C27" s="25"/>
    </row>
    <row r="28" spans="1:5">
      <c r="A28" s="24" t="s">
        <v>53</v>
      </c>
      <c r="B28" s="27">
        <f t="shared" si="1"/>
        <v>0</v>
      </c>
      <c r="C28" s="25"/>
    </row>
    <row r="29" spans="1:5">
      <c r="A29" s="24" t="s">
        <v>54</v>
      </c>
      <c r="B29" s="27">
        <f t="shared" si="1"/>
        <v>0</v>
      </c>
      <c r="C29" s="25"/>
    </row>
    <row r="30" spans="1:5">
      <c r="A30" s="24" t="s">
        <v>55</v>
      </c>
      <c r="B30" s="27">
        <f t="shared" si="1"/>
        <v>0</v>
      </c>
      <c r="C30" s="25"/>
    </row>
    <row r="31" spans="1:5">
      <c r="A31" s="24" t="s">
        <v>56</v>
      </c>
      <c r="B31" s="27">
        <f t="shared" si="1"/>
        <v>0</v>
      </c>
      <c r="C31" s="25"/>
    </row>
    <row r="32" spans="1:5">
      <c r="A32" s="24" t="s">
        <v>57</v>
      </c>
      <c r="B32" s="27">
        <f t="shared" si="1"/>
        <v>0</v>
      </c>
      <c r="C32" s="25"/>
    </row>
    <row r="33" spans="1:5">
      <c r="A33" s="22" t="s">
        <v>469</v>
      </c>
      <c r="B33" s="17" t="s">
        <v>58</v>
      </c>
      <c r="C33" s="17" t="s">
        <v>59</v>
      </c>
    </row>
    <row r="34" spans="1:5">
      <c r="A34" s="24" t="s">
        <v>69</v>
      </c>
      <c r="B34" s="28">
        <f>+C17</f>
        <v>0</v>
      </c>
      <c r="C34" s="25"/>
    </row>
    <row r="35" spans="1:5">
      <c r="A35" s="24" t="s">
        <v>70</v>
      </c>
      <c r="B35" s="28">
        <f>+C18</f>
        <v>0</v>
      </c>
      <c r="C35" s="25"/>
    </row>
    <row r="36" spans="1:5">
      <c r="A36" s="19" t="s">
        <v>388</v>
      </c>
      <c r="B36" s="20">
        <v>2018</v>
      </c>
      <c r="C36" s="21"/>
    </row>
    <row r="37" spans="1:5">
      <c r="A37" s="22" t="s">
        <v>468</v>
      </c>
      <c r="B37" s="17" t="s">
        <v>58</v>
      </c>
      <c r="C37" s="17" t="s">
        <v>59</v>
      </c>
      <c r="E37" s="23" t="s">
        <v>431</v>
      </c>
    </row>
    <row r="38" spans="1:5">
      <c r="A38" s="24" t="s">
        <v>46</v>
      </c>
      <c r="B38" s="28">
        <f>+C32</f>
        <v>0</v>
      </c>
      <c r="C38" s="25"/>
      <c r="E38" s="26"/>
    </row>
    <row r="39" spans="1:5">
      <c r="A39" s="24" t="s">
        <v>47</v>
      </c>
      <c r="B39" s="27">
        <f>+C38</f>
        <v>0</v>
      </c>
      <c r="C39" s="25"/>
      <c r="E39" s="26"/>
    </row>
    <row r="40" spans="1:5">
      <c r="A40" s="24" t="s">
        <v>48</v>
      </c>
      <c r="B40" s="27">
        <f t="shared" ref="B40:B49" si="2">+C39</f>
        <v>0</v>
      </c>
      <c r="C40" s="25"/>
      <c r="E40" s="26"/>
    </row>
    <row r="41" spans="1:5">
      <c r="A41" s="24" t="s">
        <v>49</v>
      </c>
      <c r="B41" s="27">
        <f t="shared" si="2"/>
        <v>0</v>
      </c>
      <c r="C41" s="25"/>
      <c r="E41" s="26"/>
    </row>
    <row r="42" spans="1:5">
      <c r="A42" s="24" t="s">
        <v>50</v>
      </c>
      <c r="B42" s="27">
        <f t="shared" si="2"/>
        <v>0</v>
      </c>
      <c r="C42" s="25"/>
      <c r="E42" s="26"/>
    </row>
    <row r="43" spans="1:5">
      <c r="A43" s="24" t="s">
        <v>51</v>
      </c>
      <c r="B43" s="27">
        <f t="shared" si="2"/>
        <v>0</v>
      </c>
      <c r="C43" s="25"/>
    </row>
    <row r="44" spans="1:5">
      <c r="A44" s="24" t="s">
        <v>52</v>
      </c>
      <c r="B44" s="27">
        <f t="shared" si="2"/>
        <v>0</v>
      </c>
      <c r="C44" s="25"/>
    </row>
    <row r="45" spans="1:5">
      <c r="A45" s="24" t="s">
        <v>53</v>
      </c>
      <c r="B45" s="27">
        <f t="shared" si="2"/>
        <v>0</v>
      </c>
      <c r="C45" s="25"/>
    </row>
    <row r="46" spans="1:5">
      <c r="A46" s="24" t="s">
        <v>54</v>
      </c>
      <c r="B46" s="27">
        <f t="shared" si="2"/>
        <v>0</v>
      </c>
      <c r="C46" s="25"/>
    </row>
    <row r="47" spans="1:5">
      <c r="A47" s="24" t="s">
        <v>55</v>
      </c>
      <c r="B47" s="27">
        <f t="shared" si="2"/>
        <v>0</v>
      </c>
      <c r="C47" s="25"/>
    </row>
    <row r="48" spans="1:5">
      <c r="A48" s="24" t="s">
        <v>56</v>
      </c>
      <c r="B48" s="27">
        <f t="shared" si="2"/>
        <v>0</v>
      </c>
      <c r="C48" s="25"/>
    </row>
    <row r="49" spans="1:5">
      <c r="A49" s="24" t="s">
        <v>57</v>
      </c>
      <c r="B49" s="27">
        <f t="shared" si="2"/>
        <v>0</v>
      </c>
      <c r="C49" s="25"/>
    </row>
    <row r="50" spans="1:5">
      <c r="A50" s="22" t="s">
        <v>469</v>
      </c>
      <c r="B50" s="17" t="s">
        <v>58</v>
      </c>
      <c r="C50" s="17" t="s">
        <v>59</v>
      </c>
    </row>
    <row r="51" spans="1:5">
      <c r="A51" s="24" t="s">
        <v>69</v>
      </c>
      <c r="B51" s="28">
        <f>+C34</f>
        <v>0</v>
      </c>
      <c r="C51" s="25"/>
    </row>
    <row r="52" spans="1:5">
      <c r="A52" s="24" t="s">
        <v>70</v>
      </c>
      <c r="B52" s="28">
        <f>+C35</f>
        <v>0</v>
      </c>
      <c r="C52" s="25"/>
    </row>
    <row r="53" spans="1:5">
      <c r="A53" s="19" t="s">
        <v>388</v>
      </c>
      <c r="B53" s="20">
        <v>2019</v>
      </c>
      <c r="C53" s="21"/>
    </row>
    <row r="54" spans="1:5">
      <c r="A54" s="22" t="s">
        <v>468</v>
      </c>
      <c r="B54" s="17" t="s">
        <v>58</v>
      </c>
      <c r="C54" s="17" t="s">
        <v>59</v>
      </c>
      <c r="E54" s="23" t="s">
        <v>433</v>
      </c>
    </row>
    <row r="55" spans="1:5">
      <c r="A55" s="24" t="s">
        <v>46</v>
      </c>
      <c r="B55" s="28">
        <f>+C49</f>
        <v>0</v>
      </c>
      <c r="C55" s="25"/>
      <c r="E55" s="26"/>
    </row>
    <row r="56" spans="1:5">
      <c r="A56" s="24" t="s">
        <v>47</v>
      </c>
      <c r="B56" s="27">
        <f>+C55</f>
        <v>0</v>
      </c>
      <c r="C56" s="25"/>
      <c r="E56" s="26"/>
    </row>
    <row r="57" spans="1:5">
      <c r="A57" s="24" t="s">
        <v>48</v>
      </c>
      <c r="B57" s="27">
        <f t="shared" ref="B57:B66" si="3">+C56</f>
        <v>0</v>
      </c>
      <c r="C57" s="25"/>
      <c r="E57" s="26"/>
    </row>
    <row r="58" spans="1:5">
      <c r="A58" s="24" t="s">
        <v>49</v>
      </c>
      <c r="B58" s="27">
        <f t="shared" si="3"/>
        <v>0</v>
      </c>
      <c r="C58" s="25"/>
      <c r="E58" s="26"/>
    </row>
    <row r="59" spans="1:5">
      <c r="A59" s="24" t="s">
        <v>50</v>
      </c>
      <c r="B59" s="27">
        <f t="shared" si="3"/>
        <v>0</v>
      </c>
      <c r="C59" s="25"/>
      <c r="E59" s="26"/>
    </row>
    <row r="60" spans="1:5">
      <c r="A60" s="24" t="s">
        <v>51</v>
      </c>
      <c r="B60" s="27">
        <f t="shared" si="3"/>
        <v>0</v>
      </c>
      <c r="C60" s="25"/>
    </row>
    <row r="61" spans="1:5">
      <c r="A61" s="24" t="s">
        <v>52</v>
      </c>
      <c r="B61" s="27">
        <f t="shared" si="3"/>
        <v>0</v>
      </c>
      <c r="C61" s="25"/>
    </row>
    <row r="62" spans="1:5">
      <c r="A62" s="24" t="s">
        <v>53</v>
      </c>
      <c r="B62" s="27">
        <f t="shared" si="3"/>
        <v>0</v>
      </c>
      <c r="C62" s="25"/>
    </row>
    <row r="63" spans="1:5">
      <c r="A63" s="24" t="s">
        <v>54</v>
      </c>
      <c r="B63" s="27">
        <f t="shared" si="3"/>
        <v>0</v>
      </c>
      <c r="C63" s="25"/>
    </row>
    <row r="64" spans="1:5">
      <c r="A64" s="24" t="s">
        <v>55</v>
      </c>
      <c r="B64" s="27">
        <f t="shared" si="3"/>
        <v>0</v>
      </c>
      <c r="C64" s="25"/>
    </row>
    <row r="65" spans="1:5">
      <c r="A65" s="24" t="s">
        <v>56</v>
      </c>
      <c r="B65" s="27">
        <f t="shared" si="3"/>
        <v>0</v>
      </c>
      <c r="C65" s="25"/>
    </row>
    <row r="66" spans="1:5">
      <c r="A66" s="24" t="s">
        <v>57</v>
      </c>
      <c r="B66" s="27">
        <f t="shared" si="3"/>
        <v>0</v>
      </c>
      <c r="C66" s="25"/>
    </row>
    <row r="67" spans="1:5">
      <c r="A67" s="22" t="s">
        <v>469</v>
      </c>
      <c r="B67" s="17" t="s">
        <v>58</v>
      </c>
      <c r="C67" s="17" t="s">
        <v>59</v>
      </c>
    </row>
    <row r="68" spans="1:5">
      <c r="A68" s="24" t="s">
        <v>69</v>
      </c>
      <c r="B68" s="28">
        <f>+C51</f>
        <v>0</v>
      </c>
      <c r="C68" s="25"/>
    </row>
    <row r="69" spans="1:5">
      <c r="A69" s="24" t="s">
        <v>70</v>
      </c>
      <c r="B69" s="28">
        <f>+C52</f>
        <v>0</v>
      </c>
      <c r="C69" s="25"/>
    </row>
    <row r="70" spans="1:5" ht="14.25" thickBot="1"/>
    <row r="71" spans="1:5" ht="15" customHeight="1">
      <c r="A71" s="253" t="s">
        <v>502</v>
      </c>
      <c r="B71" s="254"/>
      <c r="C71" s="254"/>
      <c r="D71" s="254"/>
      <c r="E71" s="255"/>
    </row>
    <row r="72" spans="1:5" ht="15" customHeight="1">
      <c r="A72" s="256"/>
      <c r="B72" s="257"/>
      <c r="C72" s="257"/>
      <c r="D72" s="257"/>
      <c r="E72" s="258"/>
    </row>
    <row r="73" spans="1:5" ht="15" customHeight="1">
      <c r="A73" s="256"/>
      <c r="B73" s="257"/>
      <c r="C73" s="257"/>
      <c r="D73" s="257"/>
      <c r="E73" s="258"/>
    </row>
    <row r="74" spans="1:5" ht="15" customHeight="1" thickBot="1">
      <c r="A74" s="259"/>
      <c r="B74" s="260"/>
      <c r="C74" s="260"/>
      <c r="D74" s="260"/>
      <c r="E74" s="261"/>
    </row>
    <row r="75" spans="1:5" ht="15" customHeight="1">
      <c r="A75" s="168"/>
      <c r="B75" s="168"/>
      <c r="C75" s="168"/>
      <c r="D75" s="168"/>
    </row>
  </sheetData>
  <sheetProtection algorithmName="SHA-512" hashValue="tDf/MPV7nvtVDWLRKcxccyJBgqKEPwfy1BJ0KP+rRIPMKC9ayU63vJ+NjSrjLsoLXsdorcZEIcjvM5O0+cCQWw==" saltValue="XlnqXXb5m/y+pZZsRMdQog==" spinCount="100000" sheet="1" objects="1" scenarios="1"/>
  <mergeCells count="1">
    <mergeCell ref="A71:E74"/>
  </mergeCells>
  <conditionalFormatting sqref="E4">
    <cfRule type="expression" dxfId="36" priority="78">
      <formula>LEN(E4)&gt;70</formula>
    </cfRule>
  </conditionalFormatting>
  <conditionalFormatting sqref="E5:E6">
    <cfRule type="expression" dxfId="35" priority="77">
      <formula>LEN(E5)&gt;70</formula>
    </cfRule>
  </conditionalFormatting>
  <conditionalFormatting sqref="E7:E8">
    <cfRule type="expression" dxfId="34" priority="76">
      <formula>LEN(E7)&gt;70</formula>
    </cfRule>
  </conditionalFormatting>
  <conditionalFormatting sqref="E21">
    <cfRule type="expression" dxfId="33" priority="75">
      <formula>LEN(E21)&gt;70</formula>
    </cfRule>
  </conditionalFormatting>
  <conditionalFormatting sqref="E22:E23">
    <cfRule type="expression" dxfId="32" priority="74">
      <formula>LEN(E22)&gt;70</formula>
    </cfRule>
  </conditionalFormatting>
  <conditionalFormatting sqref="E24:E25">
    <cfRule type="expression" dxfId="31" priority="73">
      <formula>LEN(E24)&gt;70</formula>
    </cfRule>
  </conditionalFormatting>
  <conditionalFormatting sqref="E38">
    <cfRule type="expression" dxfId="30" priority="72">
      <formula>LEN(E38)&gt;70</formula>
    </cfRule>
  </conditionalFormatting>
  <conditionalFormatting sqref="E39:E40">
    <cfRule type="expression" dxfId="29" priority="71">
      <formula>LEN(E39)&gt;70</formula>
    </cfRule>
  </conditionalFormatting>
  <conditionalFormatting sqref="E41:E42">
    <cfRule type="expression" dxfId="28" priority="70">
      <formula>LEN(E41)&gt;70</formula>
    </cfRule>
  </conditionalFormatting>
  <conditionalFormatting sqref="E55">
    <cfRule type="expression" dxfId="27" priority="50">
      <formula>LEN(E55)&gt;70</formula>
    </cfRule>
  </conditionalFormatting>
  <conditionalFormatting sqref="E56:E57">
    <cfRule type="expression" dxfId="26" priority="49">
      <formula>LEN(E56)&gt;70</formula>
    </cfRule>
  </conditionalFormatting>
  <conditionalFormatting sqref="E58:E59">
    <cfRule type="expression" dxfId="25" priority="48">
      <formula>LEN(E58)&gt;70</formula>
    </cfRule>
  </conditionalFormatting>
  <conditionalFormatting sqref="B52">
    <cfRule type="expression" dxfId="24" priority="9">
      <formula>B52&lt;B53</formula>
    </cfRule>
  </conditionalFormatting>
  <conditionalFormatting sqref="C68">
    <cfRule type="expression" dxfId="23" priority="20">
      <formula>C68&lt;C69</formula>
    </cfRule>
  </conditionalFormatting>
  <conditionalFormatting sqref="B51">
    <cfRule type="expression" dxfId="22" priority="10">
      <formula>B51&lt;B52</formula>
    </cfRule>
  </conditionalFormatting>
  <conditionalFormatting sqref="B35">
    <cfRule type="expression" dxfId="21" priority="5">
      <formula>B35&lt;B36</formula>
    </cfRule>
  </conditionalFormatting>
  <conditionalFormatting sqref="C69">
    <cfRule type="expression" dxfId="20" priority="19">
      <formula>C68&lt;C69</formula>
    </cfRule>
  </conditionalFormatting>
  <conditionalFormatting sqref="C17">
    <cfRule type="expression" dxfId="19" priority="4">
      <formula>C17&lt;C18</formula>
    </cfRule>
  </conditionalFormatting>
  <conditionalFormatting sqref="B68">
    <cfRule type="expression" dxfId="18" priority="15">
      <formula>B68&lt;B69</formula>
    </cfRule>
  </conditionalFormatting>
  <conditionalFormatting sqref="C51">
    <cfRule type="expression" dxfId="17" priority="12">
      <formula>C51&lt;C52</formula>
    </cfRule>
  </conditionalFormatting>
  <conditionalFormatting sqref="C52">
    <cfRule type="expression" dxfId="16" priority="11">
      <formula>C51&lt;C52</formula>
    </cfRule>
  </conditionalFormatting>
  <conditionalFormatting sqref="C34">
    <cfRule type="expression" dxfId="15" priority="8">
      <formula>C34&lt;C35</formula>
    </cfRule>
  </conditionalFormatting>
  <conditionalFormatting sqref="C35">
    <cfRule type="expression" dxfId="14" priority="7">
      <formula>C34&lt;C35</formula>
    </cfRule>
  </conditionalFormatting>
  <conditionalFormatting sqref="B34">
    <cfRule type="expression" dxfId="13" priority="6">
      <formula>B34&lt;B35</formula>
    </cfRule>
  </conditionalFormatting>
  <conditionalFormatting sqref="C18">
    <cfRule type="expression" dxfId="12" priority="3">
      <formula>C17&lt;C18</formula>
    </cfRule>
  </conditionalFormatting>
  <conditionalFormatting sqref="B17">
    <cfRule type="expression" dxfId="11" priority="2">
      <formula>B17&lt;B18</formula>
    </cfRule>
  </conditionalFormatting>
  <conditionalFormatting sqref="B18">
    <cfRule type="expression" dxfId="10" priority="1">
      <formula>B18&lt;B19</formula>
    </cfRule>
  </conditionalFormatting>
  <conditionalFormatting sqref="B69">
    <cfRule type="expression" dxfId="9" priority="570">
      <formula>B69&lt;#REF!</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Parámetros!$A$6:$A$25</xm:f>
          </x14:formula1>
          <xm:sqref>B1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tabColor rgb="FFFFFF99"/>
  </sheetPr>
  <dimension ref="A1:E31"/>
  <sheetViews>
    <sheetView zoomScaleNormal="100" workbookViewId="0">
      <pane xSplit="1" ySplit="3" topLeftCell="B4" activePane="bottomRight" state="frozen"/>
      <selection pane="topRight" activeCell="B1" sqref="B1"/>
      <selection pane="bottomLeft" activeCell="A4" sqref="A4"/>
      <selection pane="bottomRight"/>
    </sheetView>
  </sheetViews>
  <sheetFormatPr baseColWidth="10" defaultColWidth="11.42578125" defaultRowHeight="13.5"/>
  <cols>
    <col min="1" max="1" width="36.140625" style="18" customWidth="1"/>
    <col min="2" max="5" width="21.7109375" style="18" customWidth="1"/>
    <col min="6" max="16384" width="11.42578125" style="18"/>
  </cols>
  <sheetData>
    <row r="1" spans="1:5">
      <c r="A1" s="29" t="s">
        <v>400</v>
      </c>
      <c r="B1" s="30">
        <v>2016</v>
      </c>
      <c r="C1" s="30">
        <v>2017</v>
      </c>
      <c r="D1" s="30">
        <v>2018</v>
      </c>
      <c r="E1" s="30">
        <v>2019</v>
      </c>
    </row>
    <row r="2" spans="1:5">
      <c r="A2" s="29" t="s">
        <v>401</v>
      </c>
      <c r="B2" s="31" t="s">
        <v>78</v>
      </c>
      <c r="C2" s="31" t="s">
        <v>76</v>
      </c>
      <c r="D2" s="31" t="s">
        <v>76</v>
      </c>
      <c r="E2" s="31" t="s">
        <v>76</v>
      </c>
    </row>
    <row r="3" spans="1:5">
      <c r="A3" s="32" t="s">
        <v>402</v>
      </c>
      <c r="B3" s="32" t="s">
        <v>403</v>
      </c>
      <c r="C3" s="32" t="s">
        <v>403</v>
      </c>
      <c r="D3" s="32" t="s">
        <v>403</v>
      </c>
      <c r="E3" s="32" t="s">
        <v>403</v>
      </c>
    </row>
    <row r="4" spans="1:5">
      <c r="A4" s="33"/>
      <c r="B4" s="34"/>
      <c r="C4" s="34"/>
      <c r="D4" s="34"/>
      <c r="E4" s="34"/>
    </row>
    <row r="5" spans="1:5">
      <c r="A5" s="33"/>
      <c r="B5" s="34"/>
      <c r="C5" s="34"/>
      <c r="D5" s="34"/>
      <c r="E5" s="34"/>
    </row>
    <row r="6" spans="1:5">
      <c r="A6" s="33"/>
      <c r="B6" s="34"/>
      <c r="C6" s="34"/>
      <c r="D6" s="34"/>
      <c r="E6" s="34"/>
    </row>
    <row r="7" spans="1:5">
      <c r="A7" s="33"/>
      <c r="B7" s="34"/>
      <c r="C7" s="34"/>
      <c r="D7" s="34"/>
      <c r="E7" s="34"/>
    </row>
    <row r="8" spans="1:5">
      <c r="A8" s="33"/>
      <c r="B8" s="34"/>
      <c r="C8" s="34"/>
      <c r="D8" s="34"/>
      <c r="E8" s="34"/>
    </row>
    <row r="9" spans="1:5">
      <c r="A9" s="33"/>
      <c r="B9" s="34"/>
      <c r="C9" s="34"/>
      <c r="D9" s="34"/>
      <c r="E9" s="34"/>
    </row>
    <row r="10" spans="1:5">
      <c r="A10" s="33"/>
      <c r="B10" s="34"/>
      <c r="C10" s="34"/>
      <c r="D10" s="34"/>
      <c r="E10" s="34"/>
    </row>
    <row r="11" spans="1:5">
      <c r="A11" s="33"/>
      <c r="B11" s="34"/>
      <c r="C11" s="34"/>
      <c r="D11" s="34"/>
      <c r="E11" s="34"/>
    </row>
    <row r="12" spans="1:5">
      <c r="A12" s="33"/>
      <c r="B12" s="34"/>
      <c r="C12" s="34"/>
      <c r="D12" s="34"/>
      <c r="E12" s="34"/>
    </row>
    <row r="13" spans="1:5">
      <c r="A13" s="33"/>
      <c r="B13" s="34"/>
      <c r="C13" s="34"/>
      <c r="D13" s="34"/>
      <c r="E13" s="34"/>
    </row>
    <row r="14" spans="1:5">
      <c r="A14" s="33"/>
      <c r="B14" s="34"/>
      <c r="C14" s="34"/>
      <c r="D14" s="34"/>
      <c r="E14" s="34"/>
    </row>
    <row r="15" spans="1:5">
      <c r="A15" s="33"/>
      <c r="B15" s="34"/>
      <c r="C15" s="34"/>
      <c r="D15" s="34"/>
      <c r="E15" s="34"/>
    </row>
    <row r="16" spans="1:5">
      <c r="A16" s="33"/>
      <c r="B16" s="34"/>
      <c r="C16" s="34"/>
      <c r="D16" s="34"/>
      <c r="E16" s="34"/>
    </row>
    <row r="17" spans="1:5">
      <c r="A17" s="33"/>
      <c r="B17" s="34"/>
      <c r="C17" s="34"/>
      <c r="D17" s="34"/>
      <c r="E17" s="34"/>
    </row>
    <row r="18" spans="1:5">
      <c r="A18" s="33"/>
      <c r="B18" s="34"/>
      <c r="C18" s="34"/>
      <c r="D18" s="34"/>
      <c r="E18" s="34"/>
    </row>
    <row r="19" spans="1:5">
      <c r="A19" s="33"/>
      <c r="B19" s="34"/>
      <c r="C19" s="34"/>
      <c r="D19" s="34"/>
      <c r="E19" s="34"/>
    </row>
    <row r="20" spans="1:5">
      <c r="A20" s="33"/>
      <c r="B20" s="34"/>
      <c r="C20" s="34"/>
      <c r="D20" s="34"/>
      <c r="E20" s="34"/>
    </row>
    <row r="21" spans="1:5">
      <c r="A21" s="33"/>
      <c r="B21" s="34"/>
      <c r="C21" s="34"/>
      <c r="D21" s="34"/>
      <c r="E21" s="34"/>
    </row>
    <row r="22" spans="1:5">
      <c r="A22" s="126" t="s">
        <v>43</v>
      </c>
      <c r="B22" s="169" t="str">
        <f t="shared" ref="B22:E22" si="0">IF(SUM(B4:B21)&gt;0, SUM(B4:B21), "0")</f>
        <v>0</v>
      </c>
      <c r="C22" s="169" t="str">
        <f t="shared" si="0"/>
        <v>0</v>
      </c>
      <c r="D22" s="169" t="str">
        <f t="shared" si="0"/>
        <v>0</v>
      </c>
      <c r="E22" s="169" t="str">
        <f t="shared" si="0"/>
        <v>0</v>
      </c>
    </row>
    <row r="23" spans="1:5">
      <c r="A23" s="29" t="s">
        <v>461</v>
      </c>
      <c r="B23" s="1" t="str">
        <f>IFERROR(IF(B2="USD", B22*'6.- FX rate'!B85, IF(B2="MXN", B22, B22*'6.- FX rate'!E85)), "")</f>
        <v>0</v>
      </c>
      <c r="C23" s="1">
        <f>IFERROR(IF(C2="USD", C22*'6.- FX rate'!B86, IF(C2="MXN", C22, C22*'6.- FX rate'!E86)), "")</f>
        <v>0</v>
      </c>
      <c r="D23" s="1">
        <f>IFERROR(IF(D2="USD", D22*'6.- FX rate'!B87, IF(D2="MXN", D22, D22*'6.- FX rate'!E87)), "")</f>
        <v>0</v>
      </c>
      <c r="E23" s="1">
        <f>IFERROR(IF(E2="USD", E22*'6.- FX rate'!B88, IF(E2="MXN", E22, E22*'6.- FX rate'!E88)), "")</f>
        <v>0</v>
      </c>
    </row>
    <row r="25" spans="1:5" ht="14.25" thickBot="1"/>
    <row r="26" spans="1:5" ht="15" customHeight="1">
      <c r="A26" s="253" t="s">
        <v>502</v>
      </c>
      <c r="B26" s="254"/>
      <c r="C26" s="254"/>
      <c r="D26" s="254"/>
      <c r="E26" s="255"/>
    </row>
    <row r="27" spans="1:5" ht="15" customHeight="1">
      <c r="A27" s="256"/>
      <c r="B27" s="257"/>
      <c r="C27" s="257"/>
      <c r="D27" s="257"/>
      <c r="E27" s="258"/>
    </row>
    <row r="28" spans="1:5" ht="15" customHeight="1">
      <c r="A28" s="256"/>
      <c r="B28" s="257"/>
      <c r="C28" s="257"/>
      <c r="D28" s="257"/>
      <c r="E28" s="258"/>
    </row>
    <row r="29" spans="1:5" ht="15" customHeight="1">
      <c r="A29" s="256"/>
      <c r="B29" s="257"/>
      <c r="C29" s="257"/>
      <c r="D29" s="257"/>
      <c r="E29" s="258"/>
    </row>
    <row r="30" spans="1:5" ht="15" customHeight="1">
      <c r="A30" s="256"/>
      <c r="B30" s="257"/>
      <c r="C30" s="257"/>
      <c r="D30" s="257"/>
      <c r="E30" s="258"/>
    </row>
    <row r="31" spans="1:5" ht="14.25" thickBot="1">
      <c r="A31" s="259"/>
      <c r="B31" s="260"/>
      <c r="C31" s="260"/>
      <c r="D31" s="260"/>
      <c r="E31" s="261"/>
    </row>
  </sheetData>
  <sheetProtection algorithmName="SHA-512" hashValue="ZKU/wwQYjP9jeVxw1GQ0ugJ5RLuWX5QaWWqGQzpeYrrH6Zr6oZXo6ga/3X4l/1x+l5ruHb+XjZTA8rddo/IkPg==" saltValue="EyPBKZVRZ6CelAaHSqA67A==" spinCount="100000" sheet="1" objects="1" scenarios="1"/>
  <mergeCells count="1">
    <mergeCell ref="A26:E31"/>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Parámetros!$A$6:$A$25</xm:f>
          </x14:formula1>
          <xm:sqref>B2:E2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rgb="FFFFFF99"/>
  </sheetPr>
  <dimension ref="A1:G96"/>
  <sheetViews>
    <sheetView zoomScaleNormal="100" workbookViewId="0"/>
  </sheetViews>
  <sheetFormatPr baseColWidth="10" defaultColWidth="11.42578125" defaultRowHeight="13.5"/>
  <cols>
    <col min="1" max="1" width="12.7109375" style="18" bestFit="1" customWidth="1"/>
    <col min="2" max="2" width="22.42578125" style="18" bestFit="1" customWidth="1"/>
    <col min="3" max="3" width="9.140625" style="18" customWidth="1"/>
    <col min="4" max="4" width="12.7109375" style="18" bestFit="1" customWidth="1"/>
    <col min="5" max="5" width="22.42578125" style="18" bestFit="1" customWidth="1"/>
    <col min="6" max="6" width="11" style="18"/>
    <col min="7" max="7" width="24.42578125" style="18" customWidth="1"/>
    <col min="8" max="16384" width="11.42578125" style="18"/>
  </cols>
  <sheetData>
    <row r="1" spans="1:7" ht="48.75" customHeight="1">
      <c r="A1" s="107" t="s">
        <v>73</v>
      </c>
      <c r="B1" s="108" t="s">
        <v>74</v>
      </c>
      <c r="C1" s="109"/>
      <c r="D1" s="107" t="s">
        <v>73</v>
      </c>
      <c r="E1" s="127"/>
      <c r="F1" s="109"/>
      <c r="G1" s="109"/>
    </row>
    <row r="2" spans="1:7">
      <c r="A2" s="107" t="s">
        <v>62</v>
      </c>
      <c r="B2" s="110" t="s">
        <v>63</v>
      </c>
      <c r="C2" s="109"/>
      <c r="D2" s="107" t="s">
        <v>62</v>
      </c>
      <c r="E2" s="110" t="s">
        <v>63</v>
      </c>
      <c r="F2" s="109"/>
      <c r="G2" s="109"/>
    </row>
    <row r="3" spans="1:7" ht="27">
      <c r="A3" s="111" t="s">
        <v>64</v>
      </c>
      <c r="B3" s="112" t="s">
        <v>473</v>
      </c>
      <c r="C3" s="109"/>
      <c r="D3" s="113" t="s">
        <v>64</v>
      </c>
      <c r="E3" s="128" t="s">
        <v>474</v>
      </c>
      <c r="F3" s="109"/>
      <c r="G3" s="109"/>
    </row>
    <row r="4" spans="1:7" ht="32.450000000000003" customHeight="1">
      <c r="A4" s="107" t="s">
        <v>65</v>
      </c>
      <c r="B4" s="110" t="s">
        <v>66</v>
      </c>
      <c r="C4" s="109"/>
      <c r="D4" s="107" t="s">
        <v>65</v>
      </c>
      <c r="E4" s="129" t="s">
        <v>75</v>
      </c>
      <c r="F4" s="130" t="str">
        <f>'4.- Input Act Extr'!B1</f>
        <v>USD</v>
      </c>
      <c r="G4" s="131" t="str">
        <f>VLOOKUP(F4, Parámetros!$A$6:$B$25, 2, FALSE)</f>
        <v>Dólar Americano</v>
      </c>
    </row>
    <row r="5" spans="1:7" ht="15" customHeight="1">
      <c r="A5" s="114" t="s">
        <v>67</v>
      </c>
      <c r="B5" s="115" t="s">
        <v>391</v>
      </c>
      <c r="C5" s="116"/>
      <c r="D5" s="114" t="s">
        <v>67</v>
      </c>
      <c r="E5" s="115" t="s">
        <v>391</v>
      </c>
      <c r="F5" s="109"/>
      <c r="G5" s="109"/>
    </row>
    <row r="6" spans="1:7" hidden="1">
      <c r="A6" s="117">
        <v>41639</v>
      </c>
      <c r="B6" s="118">
        <v>13.084300000000001</v>
      </c>
      <c r="C6" s="116"/>
      <c r="D6" s="117">
        <v>41639</v>
      </c>
      <c r="E6" s="132">
        <v>1</v>
      </c>
      <c r="F6" s="109"/>
      <c r="G6" s="109"/>
    </row>
    <row r="7" spans="1:7" hidden="1">
      <c r="A7" s="117">
        <v>41670</v>
      </c>
      <c r="B7" s="118">
        <v>13.376899999999999</v>
      </c>
      <c r="C7" s="116"/>
      <c r="D7" s="117">
        <v>41670</v>
      </c>
      <c r="E7" s="132">
        <v>1</v>
      </c>
      <c r="F7" s="109"/>
      <c r="G7" s="109"/>
    </row>
    <row r="8" spans="1:7" hidden="1">
      <c r="A8" s="117">
        <v>41698</v>
      </c>
      <c r="B8" s="118">
        <v>13.2379</v>
      </c>
      <c r="C8" s="116"/>
      <c r="D8" s="117">
        <v>41698</v>
      </c>
      <c r="E8" s="132">
        <v>1</v>
      </c>
      <c r="F8" s="109"/>
      <c r="G8" s="109"/>
    </row>
    <row r="9" spans="1:7" hidden="1">
      <c r="A9" s="117">
        <v>41729</v>
      </c>
      <c r="B9" s="118">
        <v>13.0549</v>
      </c>
      <c r="C9" s="109"/>
      <c r="D9" s="117">
        <v>41729</v>
      </c>
      <c r="E9" s="132">
        <v>1</v>
      </c>
      <c r="F9" s="109"/>
      <c r="G9" s="109"/>
    </row>
    <row r="10" spans="1:7" hidden="1">
      <c r="A10" s="117">
        <v>41759</v>
      </c>
      <c r="B10" s="118">
        <v>13.0901</v>
      </c>
      <c r="C10" s="109"/>
      <c r="D10" s="117">
        <v>41759</v>
      </c>
      <c r="E10" s="132">
        <v>1</v>
      </c>
      <c r="F10" s="109"/>
      <c r="G10" s="109"/>
    </row>
    <row r="11" spans="1:7" hidden="1">
      <c r="A11" s="117">
        <v>41789</v>
      </c>
      <c r="B11" s="118">
        <v>12.860900000000001</v>
      </c>
      <c r="C11" s="109"/>
      <c r="D11" s="117">
        <v>41789</v>
      </c>
      <c r="E11" s="132">
        <v>1</v>
      </c>
      <c r="F11" s="109"/>
      <c r="G11" s="109"/>
    </row>
    <row r="12" spans="1:7" hidden="1">
      <c r="A12" s="117">
        <v>41820</v>
      </c>
      <c r="B12" s="118">
        <v>12.9712</v>
      </c>
      <c r="C12" s="109"/>
      <c r="D12" s="117">
        <v>41820</v>
      </c>
      <c r="E12" s="132">
        <v>1</v>
      </c>
      <c r="F12" s="109"/>
      <c r="G12" s="109"/>
    </row>
    <row r="13" spans="1:7" hidden="1">
      <c r="A13" s="117">
        <v>41851</v>
      </c>
      <c r="B13" s="118">
        <v>13.226900000000001</v>
      </c>
      <c r="C13" s="109"/>
      <c r="D13" s="117">
        <v>41851</v>
      </c>
      <c r="E13" s="132">
        <v>1</v>
      </c>
      <c r="F13" s="109"/>
      <c r="G13" s="109"/>
    </row>
    <row r="14" spans="1:7" hidden="1">
      <c r="A14" s="117">
        <v>41880</v>
      </c>
      <c r="B14" s="118">
        <v>13.0763</v>
      </c>
      <c r="C14" s="109"/>
      <c r="D14" s="117">
        <v>41880</v>
      </c>
      <c r="E14" s="132">
        <v>1</v>
      </c>
      <c r="F14" s="109"/>
      <c r="G14" s="109"/>
    </row>
    <row r="15" spans="1:7" hidden="1">
      <c r="A15" s="117">
        <v>41912</v>
      </c>
      <c r="B15" s="118">
        <v>13.433</v>
      </c>
      <c r="C15" s="109"/>
      <c r="D15" s="117">
        <v>41912</v>
      </c>
      <c r="E15" s="132">
        <v>1</v>
      </c>
      <c r="F15" s="109"/>
      <c r="G15" s="109"/>
    </row>
    <row r="16" spans="1:7" hidden="1">
      <c r="A16" s="117">
        <v>41943</v>
      </c>
      <c r="B16" s="118">
        <v>13.4773</v>
      </c>
      <c r="C16" s="109"/>
      <c r="D16" s="117">
        <v>41943</v>
      </c>
      <c r="E16" s="132">
        <v>1</v>
      </c>
      <c r="F16" s="109"/>
      <c r="G16" s="109"/>
    </row>
    <row r="17" spans="1:7" hidden="1">
      <c r="A17" s="117">
        <v>41971</v>
      </c>
      <c r="B17" s="118">
        <v>13.8965</v>
      </c>
      <c r="C17" s="109"/>
      <c r="D17" s="117">
        <v>41971</v>
      </c>
      <c r="E17" s="132">
        <v>1</v>
      </c>
      <c r="F17" s="109"/>
      <c r="G17" s="109"/>
    </row>
    <row r="18" spans="1:7" hidden="1">
      <c r="A18" s="117">
        <v>42004</v>
      </c>
      <c r="B18" s="118">
        <v>14.741400000000001</v>
      </c>
      <c r="C18" s="109"/>
      <c r="D18" s="117">
        <v>42004</v>
      </c>
      <c r="E18" s="132">
        <v>1</v>
      </c>
      <c r="F18" s="109"/>
      <c r="G18" s="109"/>
    </row>
    <row r="19" spans="1:7" hidden="1">
      <c r="A19" s="117">
        <v>42034</v>
      </c>
      <c r="B19" s="118">
        <v>14.9885</v>
      </c>
      <c r="C19" s="109"/>
      <c r="D19" s="117">
        <v>42034</v>
      </c>
      <c r="E19" s="132">
        <v>1</v>
      </c>
      <c r="F19" s="109"/>
      <c r="G19" s="109"/>
    </row>
    <row r="20" spans="1:7" hidden="1">
      <c r="A20" s="117">
        <v>42062</v>
      </c>
      <c r="B20" s="118">
        <v>14.955299999999999</v>
      </c>
      <c r="C20" s="109"/>
      <c r="D20" s="117">
        <v>42062</v>
      </c>
      <c r="E20" s="132">
        <v>1</v>
      </c>
      <c r="F20" s="109"/>
      <c r="G20" s="109"/>
    </row>
    <row r="21" spans="1:7" hidden="1">
      <c r="A21" s="117">
        <v>42094</v>
      </c>
      <c r="B21" s="118">
        <v>15.264699999999999</v>
      </c>
      <c r="C21" s="109"/>
      <c r="D21" s="117">
        <v>42094</v>
      </c>
      <c r="E21" s="132">
        <v>1</v>
      </c>
      <c r="F21" s="109"/>
      <c r="G21" s="109"/>
    </row>
    <row r="22" spans="1:7" hidden="1">
      <c r="A22" s="117">
        <v>42124</v>
      </c>
      <c r="B22" s="118">
        <v>15.3714</v>
      </c>
      <c r="C22" s="109"/>
      <c r="D22" s="117">
        <v>42124</v>
      </c>
      <c r="E22" s="132">
        <v>1</v>
      </c>
      <c r="F22" s="109"/>
      <c r="G22" s="109"/>
    </row>
    <row r="23" spans="1:7" hidden="1">
      <c r="A23" s="117">
        <v>42153</v>
      </c>
      <c r="B23" s="118">
        <v>15.381500000000001</v>
      </c>
      <c r="C23" s="109"/>
      <c r="D23" s="117">
        <v>42153</v>
      </c>
      <c r="E23" s="132">
        <v>1</v>
      </c>
      <c r="F23" s="109"/>
      <c r="G23" s="109"/>
    </row>
    <row r="24" spans="1:7" hidden="1">
      <c r="A24" s="117">
        <v>42185</v>
      </c>
      <c r="B24" s="118">
        <v>15.6854</v>
      </c>
      <c r="C24" s="109"/>
      <c r="D24" s="117">
        <v>42185</v>
      </c>
      <c r="E24" s="132">
        <v>1</v>
      </c>
      <c r="F24" s="109"/>
      <c r="G24" s="109"/>
    </row>
    <row r="25" spans="1:7" hidden="1">
      <c r="A25" s="117">
        <v>42216</v>
      </c>
      <c r="B25" s="118">
        <v>16.077200000000001</v>
      </c>
      <c r="C25" s="109"/>
      <c r="D25" s="117">
        <v>42216</v>
      </c>
      <c r="E25" s="132">
        <v>1</v>
      </c>
      <c r="F25" s="109"/>
      <c r="G25" s="109"/>
    </row>
    <row r="26" spans="1:7" hidden="1">
      <c r="A26" s="117">
        <v>42247</v>
      </c>
      <c r="B26" s="118">
        <v>16.782900000000001</v>
      </c>
      <c r="C26" s="109"/>
      <c r="D26" s="117">
        <v>42247</v>
      </c>
      <c r="E26" s="132">
        <v>1</v>
      </c>
      <c r="F26" s="109"/>
      <c r="G26" s="109"/>
    </row>
    <row r="27" spans="1:7" hidden="1">
      <c r="A27" s="117">
        <v>42277</v>
      </c>
      <c r="B27" s="118">
        <v>16.9053</v>
      </c>
      <c r="C27" s="109"/>
      <c r="D27" s="117">
        <v>42277</v>
      </c>
      <c r="E27" s="132">
        <v>1</v>
      </c>
      <c r="F27" s="109"/>
      <c r="G27" s="109"/>
    </row>
    <row r="28" spans="1:7" hidden="1">
      <c r="A28" s="117">
        <v>42307</v>
      </c>
      <c r="B28" s="118">
        <v>16.5244</v>
      </c>
      <c r="C28" s="109"/>
      <c r="D28" s="117">
        <v>42307</v>
      </c>
      <c r="E28" s="132">
        <v>1</v>
      </c>
      <c r="F28" s="109"/>
      <c r="G28" s="109"/>
    </row>
    <row r="29" spans="1:7" hidden="1">
      <c r="A29" s="117">
        <v>42338</v>
      </c>
      <c r="B29" s="118">
        <v>16.585599999999999</v>
      </c>
      <c r="C29" s="109"/>
      <c r="D29" s="117">
        <v>42338</v>
      </c>
      <c r="E29" s="132">
        <v>1</v>
      </c>
      <c r="F29" s="109"/>
      <c r="G29" s="109"/>
    </row>
    <row r="30" spans="1:7" ht="15" customHeight="1">
      <c r="A30" s="117">
        <v>42369</v>
      </c>
      <c r="B30" s="118">
        <v>17.248699999999999</v>
      </c>
      <c r="C30" s="119"/>
      <c r="D30" s="117">
        <v>42369</v>
      </c>
      <c r="E30" s="132">
        <v>1</v>
      </c>
      <c r="F30" s="109"/>
      <c r="G30" s="109"/>
    </row>
    <row r="31" spans="1:7">
      <c r="A31" s="117">
        <v>42398</v>
      </c>
      <c r="B31" s="118">
        <v>18.1935</v>
      </c>
      <c r="C31" s="119"/>
      <c r="D31" s="117">
        <v>42398</v>
      </c>
      <c r="E31" s="132">
        <v>1</v>
      </c>
      <c r="F31" s="109"/>
      <c r="G31" s="109"/>
    </row>
    <row r="32" spans="1:7">
      <c r="A32" s="117">
        <v>42429</v>
      </c>
      <c r="B32" s="118">
        <v>18.102</v>
      </c>
      <c r="C32" s="119"/>
      <c r="D32" s="117">
        <v>42429</v>
      </c>
      <c r="E32" s="132">
        <v>1</v>
      </c>
      <c r="F32" s="109"/>
      <c r="G32" s="109"/>
    </row>
    <row r="33" spans="1:7">
      <c r="A33" s="117">
        <v>42460</v>
      </c>
      <c r="B33" s="118">
        <v>17.236999999999998</v>
      </c>
      <c r="C33" s="119"/>
      <c r="D33" s="117">
        <v>42460</v>
      </c>
      <c r="E33" s="132">
        <v>1</v>
      </c>
      <c r="F33" s="109"/>
      <c r="G33" s="109"/>
    </row>
    <row r="34" spans="1:7">
      <c r="A34" s="117">
        <v>42489</v>
      </c>
      <c r="B34" s="118">
        <v>17.1767</v>
      </c>
      <c r="C34" s="109"/>
      <c r="D34" s="117">
        <v>42489</v>
      </c>
      <c r="E34" s="132">
        <v>1</v>
      </c>
      <c r="F34" s="109"/>
      <c r="G34" s="109"/>
    </row>
    <row r="35" spans="1:7">
      <c r="A35" s="117">
        <v>42521</v>
      </c>
      <c r="B35" s="118">
        <v>18.411799999999999</v>
      </c>
      <c r="C35" s="109"/>
      <c r="D35" s="117">
        <v>42521</v>
      </c>
      <c r="E35" s="132">
        <v>1</v>
      </c>
      <c r="F35" s="109"/>
      <c r="G35" s="109"/>
    </row>
    <row r="36" spans="1:7">
      <c r="A36" s="117">
        <v>42551</v>
      </c>
      <c r="B36" s="118">
        <v>18.464600000000001</v>
      </c>
      <c r="C36" s="109"/>
      <c r="D36" s="117">
        <v>42551</v>
      </c>
      <c r="E36" s="132">
        <v>1</v>
      </c>
      <c r="F36" s="109"/>
      <c r="G36" s="109"/>
    </row>
    <row r="37" spans="1:7">
      <c r="A37" s="117">
        <v>42580</v>
      </c>
      <c r="B37" s="118">
        <v>18.7837</v>
      </c>
      <c r="C37" s="109"/>
      <c r="D37" s="117">
        <v>42580</v>
      </c>
      <c r="E37" s="132">
        <v>1</v>
      </c>
      <c r="F37" s="109"/>
      <c r="G37" s="109"/>
    </row>
    <row r="38" spans="1:7">
      <c r="A38" s="117">
        <v>42613</v>
      </c>
      <c r="B38" s="118">
        <v>18.8611</v>
      </c>
      <c r="C38" s="109"/>
      <c r="D38" s="117">
        <v>42613</v>
      </c>
      <c r="E38" s="132">
        <v>1</v>
      </c>
      <c r="F38" s="109"/>
      <c r="G38" s="109"/>
    </row>
    <row r="39" spans="1:7">
      <c r="A39" s="117">
        <v>42643</v>
      </c>
      <c r="B39" s="118">
        <v>19.377600000000001</v>
      </c>
      <c r="C39" s="109"/>
      <c r="D39" s="117">
        <v>42643</v>
      </c>
      <c r="E39" s="132">
        <v>1</v>
      </c>
      <c r="F39" s="109"/>
      <c r="G39" s="109"/>
    </row>
    <row r="40" spans="1:7">
      <c r="A40" s="117">
        <v>42674</v>
      </c>
      <c r="B40" s="118">
        <v>18.8887</v>
      </c>
      <c r="C40" s="109"/>
      <c r="D40" s="117">
        <v>42674</v>
      </c>
      <c r="E40" s="132">
        <v>1</v>
      </c>
      <c r="F40" s="109"/>
      <c r="G40" s="109"/>
    </row>
    <row r="41" spans="1:7">
      <c r="A41" s="117">
        <v>42704</v>
      </c>
      <c r="B41" s="118">
        <v>20.515499999999999</v>
      </c>
      <c r="C41" s="109"/>
      <c r="D41" s="117">
        <v>42704</v>
      </c>
      <c r="E41" s="132">
        <v>1</v>
      </c>
      <c r="F41" s="109"/>
      <c r="G41" s="109"/>
    </row>
    <row r="42" spans="1:7">
      <c r="A42" s="117">
        <v>42734</v>
      </c>
      <c r="B42" s="118">
        <v>20.619399999999999</v>
      </c>
      <c r="C42" s="109"/>
      <c r="D42" s="117">
        <v>42734</v>
      </c>
      <c r="E42" s="132">
        <v>1</v>
      </c>
      <c r="F42" s="109"/>
      <c r="G42" s="109"/>
    </row>
    <row r="43" spans="1:7">
      <c r="A43" s="117">
        <v>42764</v>
      </c>
      <c r="B43" s="118">
        <v>20.790800000000001</v>
      </c>
      <c r="C43" s="109"/>
      <c r="D43" s="117">
        <v>42764</v>
      </c>
      <c r="E43" s="132">
        <v>1</v>
      </c>
      <c r="F43" s="109"/>
      <c r="G43" s="109"/>
    </row>
    <row r="44" spans="1:7">
      <c r="A44" s="117" t="s">
        <v>429</v>
      </c>
      <c r="B44" s="118">
        <v>19.995699999999999</v>
      </c>
      <c r="C44" s="109"/>
      <c r="D44" s="117" t="s">
        <v>429</v>
      </c>
      <c r="E44" s="132">
        <v>1</v>
      </c>
      <c r="F44" s="109"/>
      <c r="G44" s="109"/>
    </row>
    <row r="45" spans="1:7">
      <c r="A45" s="117">
        <v>42825</v>
      </c>
      <c r="B45" s="118">
        <v>18.795500000000001</v>
      </c>
      <c r="C45" s="109"/>
      <c r="D45" s="117">
        <v>42825</v>
      </c>
      <c r="E45" s="132">
        <v>1</v>
      </c>
      <c r="F45" s="109"/>
      <c r="G45" s="109"/>
    </row>
    <row r="46" spans="1:7">
      <c r="A46" s="117">
        <v>42854</v>
      </c>
      <c r="B46" s="118">
        <v>18.959399999999999</v>
      </c>
      <c r="C46" s="109"/>
      <c r="D46" s="117">
        <v>42854</v>
      </c>
      <c r="E46" s="132">
        <v>1</v>
      </c>
      <c r="F46" s="109"/>
      <c r="G46" s="109"/>
    </row>
    <row r="47" spans="1:7">
      <c r="A47" s="117">
        <v>42886</v>
      </c>
      <c r="B47" s="118">
        <v>18.690899999999999</v>
      </c>
      <c r="C47" s="109"/>
      <c r="D47" s="117">
        <v>42886</v>
      </c>
      <c r="E47" s="132">
        <v>1</v>
      </c>
      <c r="F47" s="109"/>
      <c r="G47" s="109"/>
    </row>
    <row r="48" spans="1:7">
      <c r="A48" s="117">
        <v>42916</v>
      </c>
      <c r="B48" s="118">
        <v>18.0626</v>
      </c>
      <c r="C48" s="109"/>
      <c r="D48" s="117">
        <v>42916</v>
      </c>
      <c r="E48" s="132">
        <v>1</v>
      </c>
      <c r="F48" s="109"/>
      <c r="G48" s="109"/>
    </row>
    <row r="49" spans="1:7">
      <c r="A49" s="117">
        <v>42945</v>
      </c>
      <c r="B49" s="118">
        <v>17.864599999999999</v>
      </c>
      <c r="C49" s="109"/>
      <c r="D49" s="117">
        <v>42945</v>
      </c>
      <c r="E49" s="132">
        <v>1</v>
      </c>
      <c r="F49" s="109"/>
      <c r="G49" s="109"/>
    </row>
    <row r="50" spans="1:7">
      <c r="A50" s="117">
        <v>42978</v>
      </c>
      <c r="B50" s="118">
        <v>17.814499999999999</v>
      </c>
      <c r="C50" s="109"/>
      <c r="D50" s="117">
        <v>42978</v>
      </c>
      <c r="E50" s="132">
        <v>1</v>
      </c>
      <c r="F50" s="109"/>
      <c r="G50" s="109"/>
    </row>
    <row r="51" spans="1:7">
      <c r="A51" s="117">
        <v>43008</v>
      </c>
      <c r="B51" s="118">
        <v>18.158999999999999</v>
      </c>
      <c r="C51" s="109"/>
      <c r="D51" s="117">
        <v>43008</v>
      </c>
      <c r="E51" s="132">
        <v>1</v>
      </c>
      <c r="F51" s="109"/>
      <c r="G51" s="109"/>
    </row>
    <row r="52" spans="1:7">
      <c r="A52" s="117">
        <v>43039</v>
      </c>
      <c r="B52" s="118">
        <v>19.1478</v>
      </c>
      <c r="C52" s="109"/>
      <c r="D52" s="117">
        <v>43039</v>
      </c>
      <c r="E52" s="132">
        <v>1</v>
      </c>
      <c r="F52" s="109"/>
      <c r="G52" s="109"/>
    </row>
    <row r="53" spans="1:7">
      <c r="A53" s="117">
        <v>43069</v>
      </c>
      <c r="B53" s="118">
        <v>18.622900000000001</v>
      </c>
      <c r="C53" s="109"/>
      <c r="D53" s="117">
        <v>43069</v>
      </c>
      <c r="E53" s="132">
        <v>1</v>
      </c>
      <c r="F53" s="109"/>
      <c r="G53" s="109"/>
    </row>
    <row r="54" spans="1:7">
      <c r="A54" s="117">
        <v>43099</v>
      </c>
      <c r="B54" s="118">
        <v>19.6629</v>
      </c>
      <c r="C54" s="109"/>
      <c r="D54" s="117">
        <v>43099</v>
      </c>
      <c r="E54" s="132">
        <v>1</v>
      </c>
      <c r="F54" s="109"/>
      <c r="G54" s="109"/>
    </row>
    <row r="55" spans="1:7">
      <c r="A55" s="117">
        <v>43129</v>
      </c>
      <c r="B55" s="118">
        <v>18.6069</v>
      </c>
      <c r="C55" s="109"/>
      <c r="D55" s="117">
        <v>43129</v>
      </c>
      <c r="E55" s="132">
        <v>1</v>
      </c>
      <c r="F55" s="109"/>
      <c r="G55" s="109"/>
    </row>
    <row r="56" spans="1:7">
      <c r="A56" s="117" t="s">
        <v>430</v>
      </c>
      <c r="B56" s="118">
        <v>18.833100000000002</v>
      </c>
      <c r="C56" s="109"/>
      <c r="D56" s="117" t="s">
        <v>430</v>
      </c>
      <c r="E56" s="132">
        <v>1</v>
      </c>
      <c r="F56" s="109"/>
      <c r="G56" s="109"/>
    </row>
    <row r="57" spans="1:7">
      <c r="A57" s="117">
        <v>43190</v>
      </c>
      <c r="B57" s="118">
        <v>18.270900000000001</v>
      </c>
      <c r="C57" s="109"/>
      <c r="D57" s="117">
        <v>43190</v>
      </c>
      <c r="E57" s="132">
        <v>1</v>
      </c>
      <c r="F57" s="109"/>
      <c r="G57" s="109"/>
    </row>
    <row r="58" spans="1:7">
      <c r="A58" s="117">
        <v>43219</v>
      </c>
      <c r="B58" s="118">
        <v>18.787800000000001</v>
      </c>
      <c r="C58" s="109"/>
      <c r="D58" s="117">
        <v>43219</v>
      </c>
      <c r="E58" s="132">
        <v>1</v>
      </c>
      <c r="F58" s="109"/>
      <c r="G58" s="109"/>
    </row>
    <row r="59" spans="1:7">
      <c r="A59" s="117">
        <v>43251</v>
      </c>
      <c r="B59" s="118">
        <v>19.975899999999999</v>
      </c>
      <c r="C59" s="109"/>
      <c r="D59" s="117">
        <v>43251</v>
      </c>
      <c r="E59" s="132">
        <v>1</v>
      </c>
      <c r="F59" s="109"/>
      <c r="G59" s="109"/>
    </row>
    <row r="60" spans="1:7">
      <c r="A60" s="117">
        <v>43281</v>
      </c>
      <c r="B60" s="118">
        <v>19.691199999999998</v>
      </c>
      <c r="C60" s="109"/>
      <c r="D60" s="117">
        <v>43281</v>
      </c>
      <c r="E60" s="132">
        <v>1</v>
      </c>
      <c r="F60" s="109"/>
      <c r="G60" s="109"/>
    </row>
    <row r="61" spans="1:7">
      <c r="A61" s="117">
        <v>43310</v>
      </c>
      <c r="B61" s="118">
        <v>18.645700000000001</v>
      </c>
      <c r="C61" s="109"/>
      <c r="D61" s="117">
        <v>43310</v>
      </c>
      <c r="E61" s="132">
        <v>1</v>
      </c>
      <c r="F61" s="109"/>
      <c r="G61" s="109"/>
    </row>
    <row r="62" spans="1:7">
      <c r="A62" s="117">
        <v>43343</v>
      </c>
      <c r="B62" s="118">
        <v>19.179200000000002</v>
      </c>
      <c r="C62" s="109"/>
      <c r="D62" s="117">
        <v>43343</v>
      </c>
      <c r="E62" s="132">
        <v>1</v>
      </c>
      <c r="F62" s="109"/>
      <c r="G62" s="109"/>
    </row>
    <row r="63" spans="1:7">
      <c r="A63" s="117">
        <v>43373</v>
      </c>
      <c r="B63" s="118">
        <v>18.723099999999999</v>
      </c>
      <c r="C63" s="109"/>
      <c r="D63" s="117">
        <v>43373</v>
      </c>
      <c r="E63" s="132">
        <v>1</v>
      </c>
      <c r="F63" s="109"/>
      <c r="G63" s="109"/>
    </row>
    <row r="64" spans="1:7">
      <c r="A64" s="117">
        <v>43404</v>
      </c>
      <c r="B64" s="118">
        <v>20.317699999999999</v>
      </c>
      <c r="C64" s="109"/>
      <c r="D64" s="117">
        <v>43404</v>
      </c>
      <c r="E64" s="132">
        <v>1</v>
      </c>
      <c r="F64" s="109"/>
      <c r="G64" s="109"/>
    </row>
    <row r="65" spans="1:7">
      <c r="A65" s="117">
        <v>43434</v>
      </c>
      <c r="B65" s="118">
        <v>20.345500000000001</v>
      </c>
      <c r="C65" s="109"/>
      <c r="D65" s="117">
        <v>43434</v>
      </c>
      <c r="E65" s="132">
        <v>1</v>
      </c>
      <c r="F65" s="109"/>
      <c r="G65" s="109"/>
    </row>
    <row r="66" spans="1:7">
      <c r="A66" s="117">
        <v>43464</v>
      </c>
      <c r="B66" s="118">
        <v>19.651199999999999</v>
      </c>
      <c r="C66" s="109"/>
      <c r="D66" s="117">
        <v>43464</v>
      </c>
      <c r="E66" s="132">
        <v>1</v>
      </c>
      <c r="F66" s="109"/>
      <c r="G66" s="109"/>
    </row>
    <row r="67" spans="1:7">
      <c r="A67" s="117">
        <v>43496</v>
      </c>
      <c r="B67" s="118">
        <v>19.038799999999998</v>
      </c>
      <c r="C67" s="109"/>
      <c r="D67" s="117">
        <v>43496</v>
      </c>
      <c r="E67" s="132">
        <v>1</v>
      </c>
      <c r="F67" s="109"/>
      <c r="G67" s="109"/>
    </row>
    <row r="68" spans="1:7">
      <c r="A68" s="117">
        <v>43524</v>
      </c>
      <c r="B68" s="118">
        <v>19.2607</v>
      </c>
      <c r="C68" s="109"/>
      <c r="D68" s="117">
        <v>43524</v>
      </c>
      <c r="E68" s="132">
        <v>1</v>
      </c>
      <c r="F68" s="109"/>
      <c r="G68" s="109"/>
    </row>
    <row r="69" spans="1:7">
      <c r="A69" s="117">
        <v>43553</v>
      </c>
      <c r="B69" s="118">
        <v>19.3779</v>
      </c>
      <c r="C69" s="109"/>
      <c r="D69" s="117">
        <v>43553</v>
      </c>
      <c r="E69" s="132">
        <v>1</v>
      </c>
      <c r="F69" s="109"/>
      <c r="G69" s="109"/>
    </row>
    <row r="70" spans="1:7">
      <c r="A70" s="117">
        <v>43585</v>
      </c>
      <c r="B70" s="118">
        <v>19.009899999999998</v>
      </c>
      <c r="C70" s="109"/>
      <c r="D70" s="117">
        <v>43585</v>
      </c>
      <c r="E70" s="132">
        <v>1</v>
      </c>
      <c r="F70" s="109"/>
      <c r="G70" s="109"/>
    </row>
    <row r="71" spans="1:7">
      <c r="A71" s="117">
        <v>43616</v>
      </c>
      <c r="B71" s="118">
        <v>19.642600000000002</v>
      </c>
      <c r="C71" s="109"/>
      <c r="D71" s="117">
        <v>43616</v>
      </c>
      <c r="E71" s="132">
        <v>1</v>
      </c>
      <c r="F71" s="109"/>
      <c r="G71" s="109"/>
    </row>
    <row r="72" spans="1:7">
      <c r="A72" s="117">
        <v>43644</v>
      </c>
      <c r="B72" s="118">
        <v>19.2087</v>
      </c>
      <c r="C72" s="109"/>
      <c r="D72" s="117">
        <v>43644</v>
      </c>
      <c r="E72" s="132">
        <v>1</v>
      </c>
      <c r="F72" s="109"/>
      <c r="G72" s="109"/>
    </row>
    <row r="73" spans="1:7">
      <c r="A73" s="117">
        <v>43677</v>
      </c>
      <c r="B73" s="118">
        <v>18.992899999999999</v>
      </c>
      <c r="C73" s="109"/>
      <c r="D73" s="117">
        <v>43677</v>
      </c>
      <c r="E73" s="132">
        <v>1</v>
      </c>
      <c r="F73" s="109"/>
      <c r="G73" s="109"/>
    </row>
    <row r="74" spans="1:7">
      <c r="A74" s="117">
        <v>43707</v>
      </c>
      <c r="B74" s="118">
        <v>20.069600000000001</v>
      </c>
      <c r="C74" s="109"/>
      <c r="D74" s="117">
        <v>43707</v>
      </c>
      <c r="E74" s="132">
        <v>1</v>
      </c>
      <c r="F74" s="109"/>
      <c r="G74" s="109"/>
    </row>
    <row r="75" spans="1:7">
      <c r="A75" s="117">
        <v>43738</v>
      </c>
      <c r="B75" s="118">
        <v>19.734500000000001</v>
      </c>
      <c r="C75" s="109"/>
      <c r="D75" s="117">
        <v>43738</v>
      </c>
      <c r="E75" s="132">
        <v>1</v>
      </c>
      <c r="F75" s="109"/>
      <c r="G75" s="109"/>
    </row>
    <row r="76" spans="1:7">
      <c r="A76" s="117">
        <v>43769</v>
      </c>
      <c r="B76" s="118">
        <v>19.194800000000001</v>
      </c>
      <c r="C76" s="109"/>
      <c r="D76" s="117">
        <v>43769</v>
      </c>
      <c r="E76" s="132">
        <v>1</v>
      </c>
      <c r="F76" s="109"/>
      <c r="G76" s="109"/>
    </row>
    <row r="77" spans="1:7">
      <c r="A77" s="117">
        <v>43798</v>
      </c>
      <c r="B77" s="118">
        <v>19.5352</v>
      </c>
      <c r="C77" s="109"/>
      <c r="D77" s="117">
        <v>43798</v>
      </c>
      <c r="E77" s="132">
        <v>1</v>
      </c>
      <c r="F77" s="109"/>
      <c r="G77" s="109"/>
    </row>
    <row r="78" spans="1:7">
      <c r="A78" s="117">
        <v>43830</v>
      </c>
      <c r="B78" s="118">
        <v>18.8642</v>
      </c>
      <c r="C78" s="109"/>
      <c r="D78" s="117">
        <v>43830</v>
      </c>
      <c r="E78" s="132">
        <v>1</v>
      </c>
      <c r="F78" s="109"/>
      <c r="G78" s="109"/>
    </row>
    <row r="79" spans="1:7">
      <c r="A79" s="109"/>
      <c r="B79" s="109"/>
      <c r="C79" s="109"/>
      <c r="D79" s="109"/>
      <c r="E79" s="109"/>
      <c r="F79" s="109"/>
      <c r="G79" s="109"/>
    </row>
    <row r="80" spans="1:7">
      <c r="A80" s="120" t="s">
        <v>500</v>
      </c>
      <c r="B80" s="120"/>
      <c r="C80" s="121"/>
      <c r="D80" s="120" t="s">
        <v>500</v>
      </c>
      <c r="E80" s="120"/>
      <c r="F80" s="109"/>
      <c r="G80" s="109"/>
    </row>
    <row r="81" spans="1:7">
      <c r="A81" s="122" t="s">
        <v>390</v>
      </c>
      <c r="B81" s="122" t="s">
        <v>391</v>
      </c>
      <c r="C81" s="109"/>
      <c r="D81" s="122" t="s">
        <v>390</v>
      </c>
      <c r="E81" s="122" t="s">
        <v>391</v>
      </c>
      <c r="F81" s="109"/>
      <c r="G81" s="109"/>
    </row>
    <row r="82" spans="1:7" ht="15" customHeight="1">
      <c r="A82" s="123">
        <v>2013</v>
      </c>
      <c r="B82" s="124">
        <v>12.76956812749</v>
      </c>
      <c r="C82" s="109"/>
      <c r="D82" s="123">
        <v>2013</v>
      </c>
      <c r="E82" s="132">
        <v>2</v>
      </c>
      <c r="F82" s="109"/>
      <c r="G82" s="109"/>
    </row>
    <row r="83" spans="1:7">
      <c r="A83" s="123">
        <v>2014</v>
      </c>
      <c r="B83" s="124">
        <v>13.303179681274893</v>
      </c>
      <c r="C83" s="116"/>
      <c r="D83" s="123">
        <v>2014</v>
      </c>
      <c r="E83" s="132">
        <v>2</v>
      </c>
      <c r="F83" s="109"/>
      <c r="G83" s="109"/>
    </row>
    <row r="84" spans="1:7" ht="15" customHeight="1">
      <c r="A84" s="123">
        <v>2015</v>
      </c>
      <c r="B84" s="124">
        <v>15.881003585657375</v>
      </c>
      <c r="C84" s="125"/>
      <c r="D84" s="123">
        <v>2015</v>
      </c>
      <c r="E84" s="132">
        <v>1</v>
      </c>
      <c r="F84" s="109"/>
      <c r="G84" s="109"/>
    </row>
    <row r="85" spans="1:7">
      <c r="A85" s="123">
        <v>2016</v>
      </c>
      <c r="B85" s="124">
        <v>18.6886186507937</v>
      </c>
      <c r="C85" s="125"/>
      <c r="D85" s="123">
        <v>2016</v>
      </c>
      <c r="E85" s="132">
        <v>1</v>
      </c>
      <c r="F85" s="109"/>
      <c r="G85" s="109"/>
    </row>
    <row r="86" spans="1:7">
      <c r="A86" s="123">
        <v>2017</v>
      </c>
      <c r="B86" s="124">
        <v>18.906600000000001</v>
      </c>
      <c r="C86" s="125"/>
      <c r="D86" s="123">
        <v>2017</v>
      </c>
      <c r="E86" s="132">
        <v>1</v>
      </c>
      <c r="F86" s="109"/>
      <c r="G86" s="109"/>
    </row>
    <row r="87" spans="1:7">
      <c r="A87" s="123">
        <v>2018</v>
      </c>
      <c r="B87" s="124">
        <v>19.237300000000001</v>
      </c>
      <c r="C87" s="125"/>
      <c r="D87" s="123">
        <v>2018</v>
      </c>
      <c r="E87" s="132">
        <v>1</v>
      </c>
      <c r="F87" s="109"/>
      <c r="G87" s="109"/>
    </row>
    <row r="88" spans="1:7">
      <c r="A88" s="123">
        <v>2019</v>
      </c>
      <c r="B88" s="124">
        <v>19.257400000000001</v>
      </c>
      <c r="C88" s="109"/>
      <c r="D88" s="123">
        <v>2019</v>
      </c>
      <c r="E88" s="132">
        <v>1</v>
      </c>
      <c r="F88" s="109"/>
      <c r="G88" s="109"/>
    </row>
    <row r="89" spans="1:7">
      <c r="A89" s="109"/>
      <c r="B89" s="109"/>
      <c r="C89" s="109"/>
      <c r="D89" s="109"/>
      <c r="E89" s="109"/>
      <c r="F89" s="109"/>
      <c r="G89" s="109"/>
    </row>
    <row r="90" spans="1:7" ht="14.25" thickBot="1">
      <c r="A90" s="109"/>
      <c r="B90" s="109"/>
      <c r="C90" s="109"/>
      <c r="D90" s="109"/>
      <c r="E90" s="109"/>
      <c r="F90" s="109"/>
      <c r="G90" s="109"/>
    </row>
    <row r="91" spans="1:7" ht="15" customHeight="1">
      <c r="A91" s="253" t="s">
        <v>502</v>
      </c>
      <c r="B91" s="254"/>
      <c r="C91" s="254"/>
      <c r="D91" s="254"/>
      <c r="E91" s="254"/>
      <c r="F91" s="254"/>
      <c r="G91" s="255"/>
    </row>
    <row r="92" spans="1:7" ht="15" customHeight="1">
      <c r="A92" s="256"/>
      <c r="B92" s="257"/>
      <c r="C92" s="257"/>
      <c r="D92" s="257"/>
      <c r="E92" s="257"/>
      <c r="F92" s="257"/>
      <c r="G92" s="258"/>
    </row>
    <row r="93" spans="1:7" ht="15" customHeight="1">
      <c r="A93" s="256"/>
      <c r="B93" s="257"/>
      <c r="C93" s="257"/>
      <c r="D93" s="257"/>
      <c r="E93" s="257"/>
      <c r="F93" s="257"/>
      <c r="G93" s="258"/>
    </row>
    <row r="94" spans="1:7" ht="15" customHeight="1">
      <c r="A94" s="256"/>
      <c r="B94" s="257"/>
      <c r="C94" s="257"/>
      <c r="D94" s="257"/>
      <c r="E94" s="257"/>
      <c r="F94" s="257"/>
      <c r="G94" s="258"/>
    </row>
    <row r="95" spans="1:7" ht="15" customHeight="1">
      <c r="A95" s="256"/>
      <c r="B95" s="257"/>
      <c r="C95" s="257"/>
      <c r="D95" s="257"/>
      <c r="E95" s="257"/>
      <c r="F95" s="257"/>
      <c r="G95" s="258"/>
    </row>
    <row r="96" spans="1:7" ht="15" customHeight="1" thickBot="1">
      <c r="A96" s="259"/>
      <c r="B96" s="260"/>
      <c r="C96" s="260"/>
      <c r="D96" s="260"/>
      <c r="E96" s="260"/>
      <c r="F96" s="260"/>
      <c r="G96" s="261"/>
    </row>
  </sheetData>
  <sheetProtection algorithmName="SHA-512" hashValue="JOZLiiEmb+lb9G6ONPeDOqNlbvLDBrVkGZuFy6LQBk7XjvKVdxUokV/AnuWWG0M+qz/pAFBx7BwABxepNubF6Q==" saltValue="nl8fjTIedI1MMsa3aCPgXw==" spinCount="100000" sheet="1" objects="1" scenarios="1"/>
  <mergeCells count="1">
    <mergeCell ref="A91:G96"/>
  </mergeCells>
  <hyperlinks>
    <hyperlink ref="B1" r:id="rId1"/>
  </hyperlinks>
  <pageMargins left="0.7" right="0.7" top="0.75" bottom="0.75" header="0.3" footer="0.3"/>
  <pageSetup orientation="portrait" r:id="rId2"/>
  <extLst>
    <ext xmlns:x14="http://schemas.microsoft.com/office/spreadsheetml/2009/9/main" uri="{78C0D931-6437-407d-A8EE-F0AAD7539E65}">
      <x14:conditionalFormattings>
        <x14:conditionalFormatting xmlns:xm="http://schemas.microsoft.com/office/excel/2006/main">
          <x14:cfRule type="expression" priority="20" id="{A1808BE3-5E78-4557-A213-7A00202944A6}">
            <xm:f>'4.- Input Act Extr'!$B$1="USD"</xm:f>
            <x14:dxf>
              <fill>
                <patternFill>
                  <bgColor theme="1" tint="0.499984740745262"/>
                </patternFill>
              </fill>
            </x14:dxf>
          </x14:cfRule>
          <xm:sqref>E1 E82:E85 E6:E30</xm:sqref>
        </x14:conditionalFormatting>
        <x14:conditionalFormatting xmlns:xm="http://schemas.microsoft.com/office/excel/2006/main">
          <x14:cfRule type="expression" priority="18" id="{D2FD9A82-FEA6-4EAD-9E33-404BF3CDBB16}">
            <xm:f>'4.- Input Act Extr'!$B$1="USD"</xm:f>
            <x14:dxf>
              <fill>
                <patternFill>
                  <bgColor theme="1" tint="0.499984740745262"/>
                </patternFill>
              </fill>
            </x14:dxf>
          </x14:cfRule>
          <xm:sqref>F4</xm:sqref>
        </x14:conditionalFormatting>
        <x14:conditionalFormatting xmlns:xm="http://schemas.microsoft.com/office/excel/2006/main">
          <x14:cfRule type="expression" priority="8" id="{729BFD54-DFDA-408A-8A18-8A1D9F20FED1}">
            <xm:f>'4.- Input Act Extr'!$B$1="USD"</xm:f>
            <x14:dxf>
              <fill>
                <patternFill>
                  <bgColor theme="1" tint="0.499984740745262"/>
                </patternFill>
              </fill>
            </x14:dxf>
          </x14:cfRule>
          <xm:sqref>E86</xm:sqref>
        </x14:conditionalFormatting>
        <x14:conditionalFormatting xmlns:xm="http://schemas.microsoft.com/office/excel/2006/main">
          <x14:cfRule type="expression" priority="6" id="{31907F67-1293-496B-B737-505D0B2D5DFC}">
            <xm:f>'4.- Input Act Extr'!$B$1="USD"</xm:f>
            <x14:dxf>
              <fill>
                <patternFill>
                  <bgColor theme="1" tint="0.499984740745262"/>
                </patternFill>
              </fill>
            </x14:dxf>
          </x14:cfRule>
          <xm:sqref>E87</xm:sqref>
        </x14:conditionalFormatting>
        <x14:conditionalFormatting xmlns:xm="http://schemas.microsoft.com/office/excel/2006/main">
          <x14:cfRule type="expression" priority="4" id="{8D82A920-930A-4C26-9CF8-A12C5D4A1AFE}">
            <xm:f>'4.- Input Act Extr'!$B$1="USD"</xm:f>
            <x14:dxf>
              <fill>
                <patternFill>
                  <bgColor theme="1" tint="0.499984740745262"/>
                </patternFill>
              </fill>
            </x14:dxf>
          </x14:cfRule>
          <xm:sqref>E88</xm:sqref>
        </x14:conditionalFormatting>
        <x14:conditionalFormatting xmlns:xm="http://schemas.microsoft.com/office/excel/2006/main">
          <x14:cfRule type="expression" priority="1" id="{67E6B180-5058-44DA-8999-E17D767D13B1}">
            <xm:f>'4.- Input Act Extr'!$B$1="USD"</xm:f>
            <x14:dxf>
              <fill>
                <patternFill>
                  <bgColor theme="1" tint="0.499984740745262"/>
                </patternFill>
              </fill>
            </x14:dxf>
          </x14:cfRule>
          <xm:sqref>E31:E78</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tabColor theme="8" tint="-0.249977111117893"/>
  </sheetPr>
  <dimension ref="A1:G100"/>
  <sheetViews>
    <sheetView zoomScaleNormal="100" workbookViewId="0"/>
  </sheetViews>
  <sheetFormatPr baseColWidth="10" defaultColWidth="11.42578125" defaultRowHeight="15"/>
  <cols>
    <col min="1" max="1" width="41.140625" style="172" customWidth="1"/>
    <col min="2" max="2" width="13.7109375" style="173" customWidth="1"/>
    <col min="3" max="4" width="14.85546875" style="173" bestFit="1" customWidth="1"/>
    <col min="5" max="5" width="4.140625" style="170" customWidth="1"/>
    <col min="6" max="16384" width="11.42578125" style="171"/>
  </cols>
  <sheetData>
    <row r="1" spans="1:7">
      <c r="A1" s="50" t="s">
        <v>45</v>
      </c>
      <c r="B1" s="262">
        <v>2016</v>
      </c>
      <c r="C1" s="263"/>
      <c r="D1" s="264"/>
      <c r="E1" s="133"/>
      <c r="F1" s="134"/>
      <c r="G1" s="134"/>
    </row>
    <row r="2" spans="1:7" ht="60">
      <c r="A2" s="51" t="s">
        <v>460</v>
      </c>
      <c r="B2" s="52" t="s">
        <v>396</v>
      </c>
      <c r="C2" s="52" t="s">
        <v>397</v>
      </c>
      <c r="D2" s="52" t="s">
        <v>398</v>
      </c>
      <c r="E2" s="133"/>
      <c r="F2" s="134"/>
      <c r="G2" s="134"/>
    </row>
    <row r="3" spans="1:7">
      <c r="A3" s="53" t="s">
        <v>42</v>
      </c>
      <c r="B3" s="54" t="str">
        <f>IF(ISBLANK('3.- Input Info Maquiladora'!B3), "", ABS('3.- Input Info Maquiladora'!B3))</f>
        <v/>
      </c>
      <c r="C3" s="54" t="str">
        <f>IF(ISBLANK('3.- Input Info Maquiladora'!C3), "", ABS('3.- Input Info Maquiladora'!C3))</f>
        <v/>
      </c>
      <c r="D3" s="54">
        <f>IF(ISBLANK('3.- Input Info Maquiladora'!D3), "", ABS('3.- Input Info Maquiladora'!D3))</f>
        <v>0</v>
      </c>
      <c r="E3" s="133"/>
      <c r="F3" s="134"/>
      <c r="G3" s="134"/>
    </row>
    <row r="4" spans="1:7">
      <c r="A4" s="53" t="s">
        <v>381</v>
      </c>
      <c r="B4" s="54" t="str">
        <f>IF(ISBLANK('3.- Input Info Maquiladora'!B4), "", ABS('3.- Input Info Maquiladora'!B4))</f>
        <v/>
      </c>
      <c r="C4" s="54" t="str">
        <f>IF(ISBLANK('3.- Input Info Maquiladora'!C4), "", ABS('3.- Input Info Maquiladora'!C4))</f>
        <v/>
      </c>
      <c r="D4" s="54">
        <f>IF(ISBLANK('3.- Input Info Maquiladora'!D4), "", ABS('3.- Input Info Maquiladora'!D4))</f>
        <v>0</v>
      </c>
      <c r="E4" s="133"/>
      <c r="F4" s="134"/>
      <c r="G4" s="134"/>
    </row>
    <row r="5" spans="1:7">
      <c r="A5" s="53" t="s">
        <v>392</v>
      </c>
      <c r="B5" s="54" t="str">
        <f>IF(ISBLANK('3.- Input Info Maquiladora'!B5), "", ABS('3.- Input Info Maquiladora'!B5))</f>
        <v/>
      </c>
      <c r="C5" s="54" t="str">
        <f>IF(ISBLANK('3.- Input Info Maquiladora'!C5), "", ABS('3.- Input Info Maquiladora'!C5))</f>
        <v/>
      </c>
      <c r="D5" s="54">
        <f>IF(ISBLANK('3.- Input Info Maquiladora'!D5), "", ABS('3.- Input Info Maquiladora'!D5))</f>
        <v>0</v>
      </c>
      <c r="E5" s="133"/>
      <c r="F5" s="134"/>
      <c r="G5" s="134"/>
    </row>
    <row r="6" spans="1:7">
      <c r="A6" s="53" t="s">
        <v>393</v>
      </c>
      <c r="B6" s="54" t="str">
        <f>IF(ISBLANK('3.- Input Info Maquiladora'!B6), "", ABS('3.- Input Info Maquiladora'!B6))</f>
        <v/>
      </c>
      <c r="C6" s="54" t="str">
        <f>IF(ISBLANK('3.- Input Info Maquiladora'!C6), "", ABS('3.- Input Info Maquiladora'!C6))</f>
        <v/>
      </c>
      <c r="D6" s="54">
        <f>IF(ISBLANK('3.- Input Info Maquiladora'!D6), "", ABS('3.- Input Info Maquiladora'!D6))</f>
        <v>0</v>
      </c>
      <c r="E6" s="133"/>
      <c r="F6" s="134"/>
      <c r="G6" s="134"/>
    </row>
    <row r="7" spans="1:7">
      <c r="A7" s="53" t="s">
        <v>394</v>
      </c>
      <c r="B7" s="55" t="str">
        <f>IFERROR(IF(COUNTA(B4:B6)&lt;3, "", B4-B5+B6), "")</f>
        <v/>
      </c>
      <c r="C7" s="55" t="str">
        <f>IFERROR(IF(COUNTA(C4:C6)&lt;3, "", C4-C5+C6), "")</f>
        <v/>
      </c>
      <c r="D7" s="55">
        <f>IFERROR(IF(COUNTA(D4:D6)&lt;3, "", D4-D5+D6), "")</f>
        <v>0</v>
      </c>
      <c r="E7" s="133"/>
      <c r="F7" s="134"/>
      <c r="G7" s="134"/>
    </row>
    <row r="8" spans="1:7">
      <c r="A8" s="56" t="s">
        <v>406</v>
      </c>
      <c r="B8" s="55" t="str">
        <f>IFERROR(IF(COUNTA(B3:B6)&lt;4,"",B3-B7), "")</f>
        <v/>
      </c>
      <c r="C8" s="55" t="str">
        <f>IFERROR(IF(COUNTA(C3:C6)&lt;4,"",C3-C7), "")</f>
        <v/>
      </c>
      <c r="D8" s="55">
        <f>IFERROR(IF(COUNTA(D3:D6)&lt;4,"",D3-D7), "")</f>
        <v>0</v>
      </c>
      <c r="E8" s="133"/>
      <c r="F8" s="134"/>
      <c r="G8" s="134"/>
    </row>
    <row r="9" spans="1:7" ht="60">
      <c r="A9" s="51" t="s">
        <v>360</v>
      </c>
      <c r="B9" s="52" t="s">
        <v>396</v>
      </c>
      <c r="C9" s="52" t="s">
        <v>397</v>
      </c>
      <c r="D9" s="52" t="s">
        <v>398</v>
      </c>
      <c r="E9" s="133"/>
      <c r="F9" s="134"/>
      <c r="G9" s="135"/>
    </row>
    <row r="10" spans="1:7">
      <c r="A10" s="53" t="s">
        <v>358</v>
      </c>
      <c r="B10" s="55" t="str">
        <f>IF(ISBLANK('3.- Input Info Maquiladora'!B8), "", ABS('3.- Input Info Maquiladora'!B8))</f>
        <v/>
      </c>
      <c r="C10" s="55" t="str">
        <f>IF(ISBLANK('3.- Input Info Maquiladora'!C8), "", ABS('3.- Input Info Maquiladora'!C8))</f>
        <v/>
      </c>
      <c r="D10" s="55">
        <f>IF(ISBLANK('3.- Input Info Maquiladora'!D8), "", ABS('3.- Input Info Maquiladora'!D8))</f>
        <v>0</v>
      </c>
      <c r="E10" s="133"/>
      <c r="F10" s="134"/>
      <c r="G10" s="134"/>
    </row>
    <row r="11" spans="1:7">
      <c r="A11" s="53" t="s">
        <v>359</v>
      </c>
      <c r="B11" s="55" t="str">
        <f>IF(ISBLANK('3.- Input Info Maquiladora'!B9), "", ABS('3.- Input Info Maquiladora'!B9))</f>
        <v/>
      </c>
      <c r="C11" s="55" t="str">
        <f>IF(ISBLANK('3.- Input Info Maquiladora'!C9), "", ABS('3.- Input Info Maquiladora'!C9))</f>
        <v/>
      </c>
      <c r="D11" s="55">
        <f>IF(ISBLANK('3.- Input Info Maquiladora'!D9), "", ABS('3.- Input Info Maquiladora'!D9))</f>
        <v>0</v>
      </c>
      <c r="E11" s="133"/>
      <c r="F11" s="134"/>
      <c r="G11" s="134"/>
    </row>
    <row r="12" spans="1:7">
      <c r="A12" s="56" t="s">
        <v>60</v>
      </c>
      <c r="B12" s="57" t="str">
        <f>IFERROR(AVERAGE((IF(B11=0,B10,B11),(IF(B10=0,B11,B10)))), "")</f>
        <v/>
      </c>
      <c r="C12" s="57" t="str">
        <f>IFERROR(AVERAGE((IF(C11=0,C10,C11),(IF(C10=0,C11,C10)))), "")</f>
        <v/>
      </c>
      <c r="D12" s="57">
        <f>IFERROR(AVERAGE((IF(D11=0,D10,D11),(IF(D10=0,D11,D10)))), "")</f>
        <v>0</v>
      </c>
      <c r="E12" s="133"/>
      <c r="F12" s="134"/>
      <c r="G12" s="134"/>
    </row>
    <row r="13" spans="1:7" ht="60">
      <c r="A13" s="51" t="s">
        <v>363</v>
      </c>
      <c r="B13" s="52" t="s">
        <v>396</v>
      </c>
      <c r="C13" s="52" t="s">
        <v>397</v>
      </c>
      <c r="D13" s="52" t="s">
        <v>398</v>
      </c>
      <c r="E13" s="133"/>
      <c r="F13" s="134"/>
      <c r="G13" s="135"/>
    </row>
    <row r="14" spans="1:7">
      <c r="A14" s="53" t="s">
        <v>361</v>
      </c>
      <c r="B14" s="55" t="str">
        <f>IF(ISBLANK('3.- Input Info Maquiladora'!B11), "", ABS('3.- Input Info Maquiladora'!B11))</f>
        <v/>
      </c>
      <c r="C14" s="55" t="str">
        <f>IF(ISBLANK('3.- Input Info Maquiladora'!C11), "", ABS('3.- Input Info Maquiladora'!C11))</f>
        <v/>
      </c>
      <c r="D14" s="55">
        <f>IF(ISBLANK('3.- Input Info Maquiladora'!D11), "", ABS('3.- Input Info Maquiladora'!D11))</f>
        <v>0</v>
      </c>
      <c r="E14" s="133"/>
      <c r="F14" s="134"/>
      <c r="G14" s="134"/>
    </row>
    <row r="15" spans="1:7">
      <c r="A15" s="53" t="s">
        <v>362</v>
      </c>
      <c r="B15" s="55" t="str">
        <f>IF(ISBLANK('3.- Input Info Maquiladora'!B12), "", ABS('3.- Input Info Maquiladora'!B12))</f>
        <v/>
      </c>
      <c r="C15" s="55" t="str">
        <f>IF(ISBLANK('3.- Input Info Maquiladora'!C12), "", ABS('3.- Input Info Maquiladora'!C12))</f>
        <v/>
      </c>
      <c r="D15" s="55">
        <f>IF(ISBLANK('3.- Input Info Maquiladora'!D12), "", ABS('3.- Input Info Maquiladora'!D12))</f>
        <v>0</v>
      </c>
      <c r="E15" s="133"/>
      <c r="F15" s="134"/>
      <c r="G15" s="134"/>
    </row>
    <row r="16" spans="1:7">
      <c r="A16" s="56" t="s">
        <v>60</v>
      </c>
      <c r="B16" s="57" t="str">
        <f>IFERROR(AVERAGE((IF(B15=0,B14,B15),(IF(B14=0,B15,B14)))), "")</f>
        <v/>
      </c>
      <c r="C16" s="57" t="str">
        <f>IFERROR(AVERAGE((IF(C15=0,C14,C15),(IF(C14=0,C15,C14)))), "")</f>
        <v/>
      </c>
      <c r="D16" s="57">
        <f>IFERROR(AVERAGE((IF(D15=0,D14,D15),(IF(D14=0,D15,D14)))), "")</f>
        <v>0</v>
      </c>
      <c r="E16" s="133"/>
      <c r="F16" s="134"/>
      <c r="G16" s="134"/>
    </row>
    <row r="17" spans="1:7" ht="60">
      <c r="A17" s="51" t="s">
        <v>374</v>
      </c>
      <c r="B17" s="52" t="s">
        <v>396</v>
      </c>
      <c r="C17" s="52" t="s">
        <v>397</v>
      </c>
      <c r="D17" s="52" t="s">
        <v>398</v>
      </c>
      <c r="E17" s="133"/>
      <c r="F17" s="134"/>
      <c r="G17" s="134"/>
    </row>
    <row r="18" spans="1:7">
      <c r="A18" s="53" t="s">
        <v>375</v>
      </c>
      <c r="B18" s="55" t="str">
        <f>IF(ISBLANK('3.- Input Info Maquiladora'!B14), "", ABS('3.- Input Info Maquiladora'!B14))</f>
        <v/>
      </c>
      <c r="C18" s="55" t="str">
        <f>IF(ISBLANK('3.- Input Info Maquiladora'!C14), "", ABS('3.- Input Info Maquiladora'!C14))</f>
        <v/>
      </c>
      <c r="D18" s="55">
        <f>IF(ISBLANK('3.- Input Info Maquiladora'!D14), "", ABS('3.- Input Info Maquiladora'!D14))</f>
        <v>0</v>
      </c>
      <c r="E18" s="133"/>
      <c r="F18" s="134"/>
      <c r="G18" s="134"/>
    </row>
    <row r="19" spans="1:7">
      <c r="A19" s="53" t="s">
        <v>376</v>
      </c>
      <c r="B19" s="55" t="str">
        <f>IF(ISBLANK('3.- Input Info Maquiladora'!B15), "", ABS('3.- Input Info Maquiladora'!B15))</f>
        <v/>
      </c>
      <c r="C19" s="55" t="str">
        <f>IF(ISBLANK('3.- Input Info Maquiladora'!C15), "", ABS('3.- Input Info Maquiladora'!C15))</f>
        <v/>
      </c>
      <c r="D19" s="55">
        <f>IF(ISBLANK('3.- Input Info Maquiladora'!D15), "", ABS('3.- Input Info Maquiladora'!D15))</f>
        <v>0</v>
      </c>
      <c r="E19" s="133"/>
      <c r="F19" s="134"/>
      <c r="G19" s="134"/>
    </row>
    <row r="20" spans="1:7">
      <c r="A20" s="53" t="s">
        <v>377</v>
      </c>
      <c r="B20" s="55" t="str">
        <f>IF(ISBLANK('3.- Input Info Maquiladora'!B16), "", ABS('3.- Input Info Maquiladora'!B16))</f>
        <v/>
      </c>
      <c r="C20" s="55" t="str">
        <f>IF(ISBLANK('3.- Input Info Maquiladora'!C16), "", ABS('3.- Input Info Maquiladora'!C16))</f>
        <v/>
      </c>
      <c r="D20" s="55">
        <f>IF(ISBLANK('3.- Input Info Maquiladora'!D16), "", ABS('3.- Input Info Maquiladora'!D16))</f>
        <v>0</v>
      </c>
      <c r="E20" s="133"/>
      <c r="F20" s="134"/>
      <c r="G20" s="134"/>
    </row>
    <row r="21" spans="1:7">
      <c r="A21" s="53" t="s">
        <v>378</v>
      </c>
      <c r="B21" s="55" t="str">
        <f>IF(ISBLANK('3.- Input Info Maquiladora'!B17), "", ABS('3.- Input Info Maquiladora'!B17))</f>
        <v/>
      </c>
      <c r="C21" s="55" t="str">
        <f>IF(ISBLANK('3.- Input Info Maquiladora'!C17), "", ABS('3.- Input Info Maquiladora'!C17))</f>
        <v/>
      </c>
      <c r="D21" s="55">
        <f>IF(ISBLANK('3.- Input Info Maquiladora'!D17), "", ABS('3.- Input Info Maquiladora'!D17))</f>
        <v>0</v>
      </c>
      <c r="E21" s="133"/>
      <c r="F21" s="134"/>
      <c r="G21" s="134"/>
    </row>
    <row r="22" spans="1:7">
      <c r="A22" s="53" t="s">
        <v>379</v>
      </c>
      <c r="B22" s="55" t="str">
        <f>IF(ISBLANK('3.- Input Info Maquiladora'!B18), "", ABS('3.- Input Info Maquiladora'!B18))</f>
        <v/>
      </c>
      <c r="C22" s="55" t="str">
        <f>IF(ISBLANK('3.- Input Info Maquiladora'!C18), "", ABS('3.- Input Info Maquiladora'!C18))</f>
        <v/>
      </c>
      <c r="D22" s="55">
        <f>IF(ISBLANK('3.- Input Info Maquiladora'!D18), "", ABS('3.- Input Info Maquiladora'!D18))</f>
        <v>0</v>
      </c>
      <c r="E22" s="133"/>
      <c r="F22" s="135"/>
      <c r="G22" s="134"/>
    </row>
    <row r="23" spans="1:7">
      <c r="A23" s="56" t="s">
        <v>385</v>
      </c>
      <c r="B23" s="57" t="str">
        <f>IFERROR(IF(COUNTA(B18:B22)&lt;4, "", B18-B19+B20-B21-B22), "")</f>
        <v/>
      </c>
      <c r="C23" s="57" t="str">
        <f>IFERROR(IF(COUNTA(C18:C22)&lt;4, "", C18-C19+C20-C21-C22), "")</f>
        <v/>
      </c>
      <c r="D23" s="57">
        <f>IFERROR(IF(COUNTA(D18:D22)&lt;4, "", D18-D19+D20-D21-D22), "")</f>
        <v>0</v>
      </c>
      <c r="E23" s="133"/>
      <c r="F23" s="134"/>
      <c r="G23" s="134"/>
    </row>
    <row r="24" spans="1:7">
      <c r="A24" s="50" t="s">
        <v>45</v>
      </c>
      <c r="B24" s="262">
        <v>2017</v>
      </c>
      <c r="C24" s="263"/>
      <c r="D24" s="264"/>
      <c r="E24" s="133"/>
      <c r="F24" s="134"/>
      <c r="G24" s="134"/>
    </row>
    <row r="25" spans="1:7" ht="60">
      <c r="A25" s="51" t="s">
        <v>460</v>
      </c>
      <c r="B25" s="52" t="s">
        <v>396</v>
      </c>
      <c r="C25" s="52" t="s">
        <v>397</v>
      </c>
      <c r="D25" s="52" t="s">
        <v>398</v>
      </c>
      <c r="E25" s="133"/>
      <c r="F25" s="134"/>
      <c r="G25" s="134"/>
    </row>
    <row r="26" spans="1:7">
      <c r="A26" s="53" t="s">
        <v>42</v>
      </c>
      <c r="B26" s="55" t="str">
        <f>IF(ISBLANK('3.- Input Info Maquiladora'!B21), "", ABS('3.- Input Info Maquiladora'!B21))</f>
        <v/>
      </c>
      <c r="C26" s="55" t="str">
        <f>IF(ISBLANK('3.- Input Info Maquiladora'!C21), "", ABS('3.- Input Info Maquiladora'!C21))</f>
        <v/>
      </c>
      <c r="D26" s="55">
        <f>IF(ISBLANK('3.- Input Info Maquiladora'!D21), "", ABS('3.- Input Info Maquiladora'!D21))</f>
        <v>0</v>
      </c>
      <c r="E26" s="133"/>
      <c r="F26" s="134"/>
      <c r="G26" s="134"/>
    </row>
    <row r="27" spans="1:7">
      <c r="A27" s="53" t="s">
        <v>381</v>
      </c>
      <c r="B27" s="55" t="str">
        <f>IF(ISBLANK('3.- Input Info Maquiladora'!B22), "", ABS('3.- Input Info Maquiladora'!B22))</f>
        <v/>
      </c>
      <c r="C27" s="55" t="str">
        <f>IF(ISBLANK('3.- Input Info Maquiladora'!C22), "", ABS('3.- Input Info Maquiladora'!C22))</f>
        <v/>
      </c>
      <c r="D27" s="55">
        <f>IF(ISBLANK('3.- Input Info Maquiladora'!D22), "", ABS('3.- Input Info Maquiladora'!D22))</f>
        <v>0</v>
      </c>
      <c r="E27" s="133"/>
      <c r="F27" s="134"/>
      <c r="G27" s="134"/>
    </row>
    <row r="28" spans="1:7">
      <c r="A28" s="53" t="s">
        <v>392</v>
      </c>
      <c r="B28" s="55" t="str">
        <f>IF(ISBLANK('3.- Input Info Maquiladora'!B23), "", ABS('3.- Input Info Maquiladora'!B23))</f>
        <v/>
      </c>
      <c r="C28" s="55" t="str">
        <f>IF(ISBLANK('3.- Input Info Maquiladora'!C23), "", ABS('3.- Input Info Maquiladora'!C23))</f>
        <v/>
      </c>
      <c r="D28" s="55">
        <f>IF(ISBLANK('3.- Input Info Maquiladora'!D23), "", ABS('3.- Input Info Maquiladora'!D23))</f>
        <v>0</v>
      </c>
      <c r="E28" s="133"/>
      <c r="F28" s="134"/>
      <c r="G28" s="134"/>
    </row>
    <row r="29" spans="1:7">
      <c r="A29" s="53" t="s">
        <v>393</v>
      </c>
      <c r="B29" s="55" t="str">
        <f>IF(ISBLANK('3.- Input Info Maquiladora'!B24), "", ABS('3.- Input Info Maquiladora'!B24))</f>
        <v/>
      </c>
      <c r="C29" s="55" t="str">
        <f>IF(ISBLANK('3.- Input Info Maquiladora'!C24), "", ABS('3.- Input Info Maquiladora'!C24))</f>
        <v/>
      </c>
      <c r="D29" s="55">
        <f>IF(ISBLANK('3.- Input Info Maquiladora'!D24), "", ABS('3.- Input Info Maquiladora'!D24))</f>
        <v>0</v>
      </c>
      <c r="E29" s="133"/>
      <c r="F29" s="134"/>
      <c r="G29" s="134"/>
    </row>
    <row r="30" spans="1:7">
      <c r="A30" s="53" t="s">
        <v>394</v>
      </c>
      <c r="B30" s="55" t="str">
        <f>IFERROR(IF(COUNTA(B27:B29)&lt;3, "", B27-B28+B29), "")</f>
        <v/>
      </c>
      <c r="C30" s="55" t="str">
        <f>IFERROR(IF(COUNTA(C27:C29)&lt;3, "", C27-C28+C29), "")</f>
        <v/>
      </c>
      <c r="D30" s="55">
        <f>IFERROR(IF(COUNTA(D27:D29)&lt;3, "", D27-D28+D29), "")</f>
        <v>0</v>
      </c>
      <c r="E30" s="133"/>
      <c r="F30" s="134"/>
      <c r="G30" s="134"/>
    </row>
    <row r="31" spans="1:7">
      <c r="A31" s="56" t="s">
        <v>406</v>
      </c>
      <c r="B31" s="55" t="str">
        <f>IFERROR(IF(COUNTA(B26:B29)&lt;4,"",B26-B30), "")</f>
        <v/>
      </c>
      <c r="C31" s="55" t="str">
        <f>IFERROR(IF(COUNTA(C26:C29)&lt;4,"",C26-C30), "")</f>
        <v/>
      </c>
      <c r="D31" s="55">
        <f>IFERROR(IF(COUNTA(D26:D29)&lt;4,"",D26-D30), "")</f>
        <v>0</v>
      </c>
      <c r="E31" s="133"/>
      <c r="F31" s="134"/>
      <c r="G31" s="134"/>
    </row>
    <row r="32" spans="1:7" ht="60">
      <c r="A32" s="51" t="s">
        <v>360</v>
      </c>
      <c r="B32" s="52" t="s">
        <v>396</v>
      </c>
      <c r="C32" s="52" t="s">
        <v>397</v>
      </c>
      <c r="D32" s="52" t="s">
        <v>398</v>
      </c>
      <c r="E32" s="133"/>
      <c r="F32" s="134"/>
      <c r="G32" s="135"/>
    </row>
    <row r="33" spans="1:7">
      <c r="A33" s="53" t="s">
        <v>358</v>
      </c>
      <c r="B33" s="55" t="str">
        <f>IF(ISBLANK('3.- Input Info Maquiladora'!B26), "", ABS('3.- Input Info Maquiladora'!B26))</f>
        <v/>
      </c>
      <c r="C33" s="55">
        <f>IF(ISBLANK('3.- Input Info Maquiladora'!C26), "", ABS('3.- Input Info Maquiladora'!C26))</f>
        <v>0</v>
      </c>
      <c r="D33" s="55">
        <f>IF(ISBLANK('3.- Input Info Maquiladora'!D26), "", ABS('3.- Input Info Maquiladora'!D26))</f>
        <v>0</v>
      </c>
      <c r="E33" s="133"/>
      <c r="F33" s="134"/>
      <c r="G33" s="134"/>
    </row>
    <row r="34" spans="1:7">
      <c r="A34" s="53" t="s">
        <v>359</v>
      </c>
      <c r="B34" s="55" t="str">
        <f>IF(ISBLANK('3.- Input Info Maquiladora'!B27), "", ABS('3.- Input Info Maquiladora'!B27))</f>
        <v/>
      </c>
      <c r="C34" s="55" t="str">
        <f>IF(ISBLANK('3.- Input Info Maquiladora'!C27), "", ABS('3.- Input Info Maquiladora'!C27))</f>
        <v/>
      </c>
      <c r="D34" s="55">
        <f>IF(ISBLANK('3.- Input Info Maquiladora'!D27), "", ABS('3.- Input Info Maquiladora'!D27))</f>
        <v>0</v>
      </c>
      <c r="E34" s="133"/>
      <c r="F34" s="134"/>
      <c r="G34" s="134"/>
    </row>
    <row r="35" spans="1:7">
      <c r="A35" s="56" t="s">
        <v>60</v>
      </c>
      <c r="B35" s="57" t="str">
        <f>IFERROR(AVERAGE((IF(B34=0,B33,B34),(IF(B33=0,B34,B33)))), "")</f>
        <v/>
      </c>
      <c r="C35" s="57" t="str">
        <f>IFERROR(AVERAGE((IF(C34=0,C33,C34),(IF(C33=0,C34,C33)))), "")</f>
        <v/>
      </c>
      <c r="D35" s="57">
        <f>IFERROR(AVERAGE((IF(D34=0,D33,D34),(IF(D33=0,D34,D33)))), "")</f>
        <v>0</v>
      </c>
      <c r="E35" s="133"/>
      <c r="F35" s="134"/>
      <c r="G35" s="134"/>
    </row>
    <row r="36" spans="1:7" ht="60">
      <c r="A36" s="51" t="s">
        <v>363</v>
      </c>
      <c r="B36" s="52" t="s">
        <v>396</v>
      </c>
      <c r="C36" s="52" t="s">
        <v>397</v>
      </c>
      <c r="D36" s="52" t="s">
        <v>398</v>
      </c>
      <c r="E36" s="133"/>
      <c r="F36" s="134"/>
      <c r="G36" s="135"/>
    </row>
    <row r="37" spans="1:7">
      <c r="A37" s="53" t="s">
        <v>361</v>
      </c>
      <c r="B37" s="55" t="str">
        <f>IF(ISBLANK('3.- Input Info Maquiladora'!B29), "", ABS('3.- Input Info Maquiladora'!B29))</f>
        <v/>
      </c>
      <c r="C37" s="55">
        <f>IF(ISBLANK('3.- Input Info Maquiladora'!C29), "", ABS('3.- Input Info Maquiladora'!C29))</f>
        <v>0</v>
      </c>
      <c r="D37" s="55">
        <f>IF(ISBLANK('3.- Input Info Maquiladora'!D29), "", ABS('3.- Input Info Maquiladora'!D29))</f>
        <v>0</v>
      </c>
      <c r="E37" s="133"/>
      <c r="F37" s="134"/>
      <c r="G37" s="134"/>
    </row>
    <row r="38" spans="1:7">
      <c r="A38" s="53" t="s">
        <v>362</v>
      </c>
      <c r="B38" s="55" t="str">
        <f>IF(ISBLANK('3.- Input Info Maquiladora'!B30), "", ABS('3.- Input Info Maquiladora'!B30))</f>
        <v/>
      </c>
      <c r="C38" s="55" t="str">
        <f>IF(ISBLANK('3.- Input Info Maquiladora'!C30), "", ABS('3.- Input Info Maquiladora'!C30))</f>
        <v/>
      </c>
      <c r="D38" s="55">
        <f>IF(ISBLANK('3.- Input Info Maquiladora'!D30), "", ABS('3.- Input Info Maquiladora'!D30))</f>
        <v>0</v>
      </c>
      <c r="E38" s="133"/>
      <c r="F38" s="134"/>
      <c r="G38" s="134"/>
    </row>
    <row r="39" spans="1:7">
      <c r="A39" s="56" t="s">
        <v>60</v>
      </c>
      <c r="B39" s="57" t="str">
        <f>IFERROR(AVERAGE((IF(B38=0,B37,B38),(IF(B37=0,B38,B37)))), "")</f>
        <v/>
      </c>
      <c r="C39" s="57" t="str">
        <f>IFERROR(AVERAGE((IF(C38=0,C37,C38),(IF(C37=0,C38,C37)))), "")</f>
        <v/>
      </c>
      <c r="D39" s="57">
        <f>IFERROR(AVERAGE((IF(D38=0,D37,D38),(IF(D37=0,D38,D37)))), "")</f>
        <v>0</v>
      </c>
      <c r="E39" s="133"/>
      <c r="F39" s="134"/>
      <c r="G39" s="134"/>
    </row>
    <row r="40" spans="1:7" ht="60">
      <c r="A40" s="51" t="s">
        <v>374</v>
      </c>
      <c r="B40" s="52" t="s">
        <v>396</v>
      </c>
      <c r="C40" s="52" t="s">
        <v>397</v>
      </c>
      <c r="D40" s="52" t="s">
        <v>398</v>
      </c>
      <c r="E40" s="133"/>
      <c r="F40" s="134"/>
      <c r="G40" s="134"/>
    </row>
    <row r="41" spans="1:7">
      <c r="A41" s="53" t="s">
        <v>375</v>
      </c>
      <c r="B41" s="55" t="str">
        <f>IF(ISBLANK('3.- Input Info Maquiladora'!B32), "", ABS('3.- Input Info Maquiladora'!B32))</f>
        <v/>
      </c>
      <c r="C41" s="55" t="str">
        <f>IF(ISBLANK('3.- Input Info Maquiladora'!C32), "", ABS('3.- Input Info Maquiladora'!C32))</f>
        <v/>
      </c>
      <c r="D41" s="55">
        <f>IF(ISBLANK('3.- Input Info Maquiladora'!D32), "", ABS('3.- Input Info Maquiladora'!D32))</f>
        <v>0</v>
      </c>
      <c r="E41" s="133"/>
      <c r="F41" s="134"/>
      <c r="G41" s="134"/>
    </row>
    <row r="42" spans="1:7">
      <c r="A42" s="53" t="s">
        <v>376</v>
      </c>
      <c r="B42" s="55" t="str">
        <f>IF(ISBLANK('3.- Input Info Maquiladora'!B33), "", ABS('3.- Input Info Maquiladora'!B33))</f>
        <v/>
      </c>
      <c r="C42" s="55" t="str">
        <f>IF(ISBLANK('3.- Input Info Maquiladora'!C33), "", ABS('3.- Input Info Maquiladora'!C33))</f>
        <v/>
      </c>
      <c r="D42" s="55">
        <f>IF(ISBLANK('3.- Input Info Maquiladora'!D33), "", ABS('3.- Input Info Maquiladora'!D33))</f>
        <v>0</v>
      </c>
      <c r="E42" s="133"/>
      <c r="F42" s="134"/>
      <c r="G42" s="134"/>
    </row>
    <row r="43" spans="1:7">
      <c r="A43" s="53" t="s">
        <v>377</v>
      </c>
      <c r="B43" s="55" t="str">
        <f>IF(ISBLANK('3.- Input Info Maquiladora'!B34), "", ABS('3.- Input Info Maquiladora'!B34))</f>
        <v/>
      </c>
      <c r="C43" s="55" t="str">
        <f>IF(ISBLANK('3.- Input Info Maquiladora'!C34), "", ABS('3.- Input Info Maquiladora'!C34))</f>
        <v/>
      </c>
      <c r="D43" s="55">
        <f>IF(ISBLANK('3.- Input Info Maquiladora'!D34), "", ABS('3.- Input Info Maquiladora'!D34))</f>
        <v>0</v>
      </c>
      <c r="E43" s="133"/>
      <c r="F43" s="134"/>
      <c r="G43" s="134"/>
    </row>
    <row r="44" spans="1:7">
      <c r="A44" s="53" t="s">
        <v>378</v>
      </c>
      <c r="B44" s="55" t="str">
        <f>IF(ISBLANK('3.- Input Info Maquiladora'!B35), "", ABS('3.- Input Info Maquiladora'!B35))</f>
        <v/>
      </c>
      <c r="C44" s="55" t="str">
        <f>IF(ISBLANK('3.- Input Info Maquiladora'!C35), "", ABS('3.- Input Info Maquiladora'!C35))</f>
        <v/>
      </c>
      <c r="D44" s="55">
        <f>IF(ISBLANK('3.- Input Info Maquiladora'!D35), "", ABS('3.- Input Info Maquiladora'!D35))</f>
        <v>0</v>
      </c>
      <c r="E44" s="133"/>
      <c r="F44" s="134"/>
      <c r="G44" s="134"/>
    </row>
    <row r="45" spans="1:7">
      <c r="A45" s="53" t="s">
        <v>379</v>
      </c>
      <c r="B45" s="55" t="str">
        <f>IF(ISBLANK('3.- Input Info Maquiladora'!B36), "", ABS('3.- Input Info Maquiladora'!B36))</f>
        <v/>
      </c>
      <c r="C45" s="55" t="str">
        <f>IF(ISBLANK('3.- Input Info Maquiladora'!C36), "", ABS('3.- Input Info Maquiladora'!C36))</f>
        <v/>
      </c>
      <c r="D45" s="55">
        <f>IF(ISBLANK('3.- Input Info Maquiladora'!D36), "", ABS('3.- Input Info Maquiladora'!D36))</f>
        <v>0</v>
      </c>
      <c r="E45" s="133"/>
      <c r="F45" s="135"/>
      <c r="G45" s="134"/>
    </row>
    <row r="46" spans="1:7">
      <c r="A46" s="56" t="s">
        <v>385</v>
      </c>
      <c r="B46" s="57" t="str">
        <f>IFERROR(IF(COUNTA(B41:B45)&lt;4, "", B41-B42+B43-B44-B45), "")</f>
        <v/>
      </c>
      <c r="C46" s="57" t="str">
        <f>IFERROR(IF(COUNTA(C41:C45)&lt;4, "", C41-C42+C43-C44-C45), "")</f>
        <v/>
      </c>
      <c r="D46" s="57">
        <f>IFERROR(IF(COUNTA(D41:D45)&lt;4, "", D41-D42+D43-D44-D45), "")</f>
        <v>0</v>
      </c>
      <c r="E46" s="133"/>
      <c r="F46" s="134"/>
      <c r="G46" s="134"/>
    </row>
    <row r="47" spans="1:7">
      <c r="A47" s="50" t="s">
        <v>45</v>
      </c>
      <c r="B47" s="262">
        <v>2018</v>
      </c>
      <c r="C47" s="263"/>
      <c r="D47" s="264"/>
      <c r="E47" s="133"/>
      <c r="F47" s="134"/>
      <c r="G47" s="134"/>
    </row>
    <row r="48" spans="1:7" ht="60">
      <c r="A48" s="51" t="s">
        <v>460</v>
      </c>
      <c r="B48" s="52" t="s">
        <v>396</v>
      </c>
      <c r="C48" s="52" t="s">
        <v>397</v>
      </c>
      <c r="D48" s="52" t="s">
        <v>398</v>
      </c>
      <c r="E48" s="133"/>
      <c r="F48" s="134"/>
      <c r="G48" s="134"/>
    </row>
    <row r="49" spans="1:7">
      <c r="A49" s="53" t="s">
        <v>42</v>
      </c>
      <c r="B49" s="55" t="str">
        <f>IF(ISBLANK('3.- Input Info Maquiladora'!B39), "", ABS('3.- Input Info Maquiladora'!B39))</f>
        <v/>
      </c>
      <c r="C49" s="55" t="str">
        <f>IF(ISBLANK('3.- Input Info Maquiladora'!C39), "", ABS('3.- Input Info Maquiladora'!C39))</f>
        <v/>
      </c>
      <c r="D49" s="55">
        <f>IF(ISBLANK('3.- Input Info Maquiladora'!D39), "", ABS('3.- Input Info Maquiladora'!D39))</f>
        <v>0</v>
      </c>
      <c r="E49" s="133"/>
      <c r="F49" s="134"/>
      <c r="G49" s="134"/>
    </row>
    <row r="50" spans="1:7">
      <c r="A50" s="53" t="s">
        <v>381</v>
      </c>
      <c r="B50" s="55" t="str">
        <f>IF(ISBLANK('3.- Input Info Maquiladora'!B40), "", ABS('3.- Input Info Maquiladora'!B40))</f>
        <v/>
      </c>
      <c r="C50" s="55" t="str">
        <f>IF(ISBLANK('3.- Input Info Maquiladora'!C40), "", ABS('3.- Input Info Maquiladora'!C40))</f>
        <v/>
      </c>
      <c r="D50" s="55">
        <f>IF(ISBLANK('3.- Input Info Maquiladora'!D40), "", ABS('3.- Input Info Maquiladora'!D40))</f>
        <v>0</v>
      </c>
      <c r="E50" s="133"/>
      <c r="F50" s="134"/>
      <c r="G50" s="134"/>
    </row>
    <row r="51" spans="1:7">
      <c r="A51" s="53" t="s">
        <v>392</v>
      </c>
      <c r="B51" s="55" t="str">
        <f>IF(ISBLANK('3.- Input Info Maquiladora'!B41), "", ABS('3.- Input Info Maquiladora'!B41))</f>
        <v/>
      </c>
      <c r="C51" s="55" t="str">
        <f>IF(ISBLANK('3.- Input Info Maquiladora'!C41), "", ABS('3.- Input Info Maquiladora'!C41))</f>
        <v/>
      </c>
      <c r="D51" s="55">
        <f>IF(ISBLANK('3.- Input Info Maquiladora'!D41), "", ABS('3.- Input Info Maquiladora'!D41))</f>
        <v>0</v>
      </c>
      <c r="E51" s="133"/>
      <c r="F51" s="134"/>
      <c r="G51" s="134"/>
    </row>
    <row r="52" spans="1:7">
      <c r="A52" s="53" t="s">
        <v>393</v>
      </c>
      <c r="B52" s="55" t="str">
        <f>IF(ISBLANK('3.- Input Info Maquiladora'!B42), "", ABS('3.- Input Info Maquiladora'!B42))</f>
        <v/>
      </c>
      <c r="C52" s="55" t="str">
        <f>IF(ISBLANK('3.- Input Info Maquiladora'!C42), "", ABS('3.- Input Info Maquiladora'!C42))</f>
        <v/>
      </c>
      <c r="D52" s="55">
        <f>IF(ISBLANK('3.- Input Info Maquiladora'!D42), "", ABS('3.- Input Info Maquiladora'!D42))</f>
        <v>0</v>
      </c>
      <c r="E52" s="133"/>
      <c r="F52" s="134"/>
      <c r="G52" s="134"/>
    </row>
    <row r="53" spans="1:7">
      <c r="A53" s="53" t="s">
        <v>394</v>
      </c>
      <c r="B53" s="55" t="str">
        <f>IFERROR(IF(COUNTA(B50:B52)&lt;3, "", B50-B51+B52), "")</f>
        <v/>
      </c>
      <c r="C53" s="55" t="str">
        <f>IFERROR(IF(COUNTA(C50:C52)&lt;3, "", C50-C51+C52), "")</f>
        <v/>
      </c>
      <c r="D53" s="55">
        <f>IFERROR(IF(COUNTA(D50:D52)&lt;3, "", D50-D51+D52), "")</f>
        <v>0</v>
      </c>
      <c r="E53" s="133"/>
      <c r="F53" s="134"/>
      <c r="G53" s="134"/>
    </row>
    <row r="54" spans="1:7">
      <c r="A54" s="56" t="s">
        <v>406</v>
      </c>
      <c r="B54" s="55" t="str">
        <f>IFERROR(IF(COUNTA(B49:B52)&lt;4,"",B49-B53), "")</f>
        <v/>
      </c>
      <c r="C54" s="55" t="str">
        <f>IFERROR(IF(COUNTA(C49:C52)&lt;4,"",C49-C53), "")</f>
        <v/>
      </c>
      <c r="D54" s="55">
        <f>IFERROR(IF(COUNTA(D49:D52)&lt;4,"",D49-D53), "")</f>
        <v>0</v>
      </c>
      <c r="E54" s="133"/>
      <c r="F54" s="134"/>
      <c r="G54" s="134"/>
    </row>
    <row r="55" spans="1:7" ht="60">
      <c r="A55" s="51" t="s">
        <v>360</v>
      </c>
      <c r="B55" s="52" t="s">
        <v>396</v>
      </c>
      <c r="C55" s="52" t="s">
        <v>397</v>
      </c>
      <c r="D55" s="52" t="s">
        <v>398</v>
      </c>
      <c r="E55" s="133"/>
      <c r="F55" s="134"/>
      <c r="G55" s="135"/>
    </row>
    <row r="56" spans="1:7">
      <c r="A56" s="53" t="s">
        <v>358</v>
      </c>
      <c r="B56" s="55" t="str">
        <f>IF(ISBLANK('3.- Input Info Maquiladora'!B44), "", ABS('3.- Input Info Maquiladora'!B44))</f>
        <v/>
      </c>
      <c r="C56" s="55">
        <f>IF(ISBLANK('3.- Input Info Maquiladora'!C44), "", ABS('3.- Input Info Maquiladora'!C44))</f>
        <v>0</v>
      </c>
      <c r="D56" s="55">
        <f>IF(ISBLANK('3.- Input Info Maquiladora'!D44), "", ABS('3.- Input Info Maquiladora'!D44))</f>
        <v>0</v>
      </c>
      <c r="E56" s="133"/>
      <c r="F56" s="134"/>
      <c r="G56" s="134"/>
    </row>
    <row r="57" spans="1:7">
      <c r="A57" s="53" t="s">
        <v>359</v>
      </c>
      <c r="B57" s="55" t="str">
        <f>IF(ISBLANK('3.- Input Info Maquiladora'!B45), "", ABS('3.- Input Info Maquiladora'!B45))</f>
        <v/>
      </c>
      <c r="C57" s="55" t="str">
        <f>IF(ISBLANK('3.- Input Info Maquiladora'!C45), "", ABS('3.- Input Info Maquiladora'!C45))</f>
        <v/>
      </c>
      <c r="D57" s="55">
        <f>IF(ISBLANK('3.- Input Info Maquiladora'!D45), "", ABS('3.- Input Info Maquiladora'!D45))</f>
        <v>0</v>
      </c>
      <c r="E57" s="133"/>
      <c r="F57" s="134"/>
      <c r="G57" s="134"/>
    </row>
    <row r="58" spans="1:7">
      <c r="A58" s="56" t="s">
        <v>60</v>
      </c>
      <c r="B58" s="57" t="str">
        <f>IFERROR(AVERAGE((IF(B57=0,B56,B57),(IF(B56=0,B57,B56)))), "")</f>
        <v/>
      </c>
      <c r="C58" s="57" t="str">
        <f>IFERROR(AVERAGE((IF(C57=0,C56,C57),(IF(C56=0,C57,C56)))), "")</f>
        <v/>
      </c>
      <c r="D58" s="57">
        <f>IFERROR(AVERAGE((IF(D57=0,D56,D57),(IF(D56=0,D57,D56)))), "")</f>
        <v>0</v>
      </c>
      <c r="E58" s="133"/>
      <c r="F58" s="134"/>
      <c r="G58" s="134"/>
    </row>
    <row r="59" spans="1:7" ht="60">
      <c r="A59" s="51" t="s">
        <v>363</v>
      </c>
      <c r="B59" s="52" t="s">
        <v>396</v>
      </c>
      <c r="C59" s="52" t="s">
        <v>397</v>
      </c>
      <c r="D59" s="52" t="s">
        <v>398</v>
      </c>
      <c r="E59" s="133"/>
      <c r="F59" s="134"/>
      <c r="G59" s="135"/>
    </row>
    <row r="60" spans="1:7">
      <c r="A60" s="53" t="s">
        <v>361</v>
      </c>
      <c r="B60" s="55" t="str">
        <f>IF(ISBLANK('3.- Input Info Maquiladora'!B47), "", ABS('3.- Input Info Maquiladora'!B47))</f>
        <v/>
      </c>
      <c r="C60" s="55">
        <f>IF(ISBLANK('3.- Input Info Maquiladora'!C47), "", ABS('3.- Input Info Maquiladora'!C47))</f>
        <v>0</v>
      </c>
      <c r="D60" s="55">
        <f>IF(ISBLANK('3.- Input Info Maquiladora'!D47), "", ABS('3.- Input Info Maquiladora'!D47))</f>
        <v>0</v>
      </c>
      <c r="E60" s="133"/>
      <c r="F60" s="134"/>
      <c r="G60" s="134"/>
    </row>
    <row r="61" spans="1:7">
      <c r="A61" s="53" t="s">
        <v>362</v>
      </c>
      <c r="B61" s="55" t="str">
        <f>IF(ISBLANK('3.- Input Info Maquiladora'!B48), "", ABS('3.- Input Info Maquiladora'!B48))</f>
        <v/>
      </c>
      <c r="C61" s="55" t="str">
        <f>IF(ISBLANK('3.- Input Info Maquiladora'!C48), "", ABS('3.- Input Info Maquiladora'!C48))</f>
        <v/>
      </c>
      <c r="D61" s="55">
        <f>IF(ISBLANK('3.- Input Info Maquiladora'!D48), "", ABS('3.- Input Info Maquiladora'!D48))</f>
        <v>0</v>
      </c>
      <c r="E61" s="133"/>
      <c r="F61" s="134"/>
      <c r="G61" s="134"/>
    </row>
    <row r="62" spans="1:7">
      <c r="A62" s="56" t="s">
        <v>60</v>
      </c>
      <c r="B62" s="57" t="str">
        <f>IFERROR(AVERAGE((IF(B61=0,B60,B61),(IF(B60=0,B61,B60)))), "")</f>
        <v/>
      </c>
      <c r="C62" s="57" t="str">
        <f>IFERROR(AVERAGE((IF(C61=0,C60,C61),(IF(C60=0,C61,C60)))), "")</f>
        <v/>
      </c>
      <c r="D62" s="57">
        <f>IFERROR(AVERAGE((IF(D61=0,D60,D61),(IF(D60=0,D61,D60)))), "")</f>
        <v>0</v>
      </c>
      <c r="E62" s="133"/>
      <c r="F62" s="134"/>
      <c r="G62" s="134"/>
    </row>
    <row r="63" spans="1:7" ht="60">
      <c r="A63" s="51" t="s">
        <v>374</v>
      </c>
      <c r="B63" s="52" t="s">
        <v>396</v>
      </c>
      <c r="C63" s="52" t="s">
        <v>397</v>
      </c>
      <c r="D63" s="52" t="s">
        <v>398</v>
      </c>
      <c r="E63" s="133"/>
      <c r="F63" s="134"/>
      <c r="G63" s="134"/>
    </row>
    <row r="64" spans="1:7">
      <c r="A64" s="53" t="s">
        <v>375</v>
      </c>
      <c r="B64" s="55" t="str">
        <f>IF(ISBLANK('3.- Input Info Maquiladora'!B50), "", ABS('3.- Input Info Maquiladora'!B50))</f>
        <v/>
      </c>
      <c r="C64" s="55" t="str">
        <f>IF(ISBLANK('3.- Input Info Maquiladora'!C50), "", ABS('3.- Input Info Maquiladora'!C50))</f>
        <v/>
      </c>
      <c r="D64" s="55">
        <f>IF(ISBLANK('3.- Input Info Maquiladora'!D50), "", ABS('3.- Input Info Maquiladora'!D50))</f>
        <v>0</v>
      </c>
      <c r="E64" s="133"/>
      <c r="F64" s="134"/>
      <c r="G64" s="134"/>
    </row>
    <row r="65" spans="1:7">
      <c r="A65" s="53" t="s">
        <v>376</v>
      </c>
      <c r="B65" s="55" t="str">
        <f>IF(ISBLANK('3.- Input Info Maquiladora'!B51), "", ABS('3.- Input Info Maquiladora'!B51))</f>
        <v/>
      </c>
      <c r="C65" s="55" t="str">
        <f>IF(ISBLANK('3.- Input Info Maquiladora'!C51), "", ABS('3.- Input Info Maquiladora'!C51))</f>
        <v/>
      </c>
      <c r="D65" s="55">
        <f>IF(ISBLANK('3.- Input Info Maquiladora'!D51), "", ABS('3.- Input Info Maquiladora'!D51))</f>
        <v>0</v>
      </c>
      <c r="E65" s="133"/>
      <c r="F65" s="134"/>
      <c r="G65" s="134"/>
    </row>
    <row r="66" spans="1:7">
      <c r="A66" s="53" t="s">
        <v>377</v>
      </c>
      <c r="B66" s="55" t="str">
        <f>IF(ISBLANK('3.- Input Info Maquiladora'!B52), "", ABS('3.- Input Info Maquiladora'!B52))</f>
        <v/>
      </c>
      <c r="C66" s="55" t="str">
        <f>IF(ISBLANK('3.- Input Info Maquiladora'!C52), "", ABS('3.- Input Info Maquiladora'!C52))</f>
        <v/>
      </c>
      <c r="D66" s="55">
        <f>IF(ISBLANK('3.- Input Info Maquiladora'!D52), "", ABS('3.- Input Info Maquiladora'!D52))</f>
        <v>0</v>
      </c>
      <c r="E66" s="133"/>
      <c r="F66" s="134"/>
      <c r="G66" s="134"/>
    </row>
    <row r="67" spans="1:7">
      <c r="A67" s="53" t="s">
        <v>378</v>
      </c>
      <c r="B67" s="55" t="str">
        <f>IF(ISBLANK('3.- Input Info Maquiladora'!B53), "", ABS('3.- Input Info Maquiladora'!B53))</f>
        <v/>
      </c>
      <c r="C67" s="55" t="str">
        <f>IF(ISBLANK('3.- Input Info Maquiladora'!C53), "", ABS('3.- Input Info Maquiladora'!C53))</f>
        <v/>
      </c>
      <c r="D67" s="55">
        <f>IF(ISBLANK('3.- Input Info Maquiladora'!D53), "", ABS('3.- Input Info Maquiladora'!D53))</f>
        <v>0</v>
      </c>
      <c r="E67" s="133"/>
      <c r="F67" s="134"/>
      <c r="G67" s="134"/>
    </row>
    <row r="68" spans="1:7">
      <c r="A68" s="53" t="s">
        <v>379</v>
      </c>
      <c r="B68" s="55" t="str">
        <f>IF(ISBLANK('3.- Input Info Maquiladora'!B54), "", ABS('3.- Input Info Maquiladora'!B54))</f>
        <v/>
      </c>
      <c r="C68" s="55" t="str">
        <f>IF(ISBLANK('3.- Input Info Maquiladora'!C54), "", ABS('3.- Input Info Maquiladora'!C54))</f>
        <v/>
      </c>
      <c r="D68" s="55">
        <f>IF(ISBLANK('3.- Input Info Maquiladora'!D54), "", ABS('3.- Input Info Maquiladora'!D54))</f>
        <v>0</v>
      </c>
      <c r="E68" s="133"/>
      <c r="F68" s="135"/>
      <c r="G68" s="134"/>
    </row>
    <row r="69" spans="1:7">
      <c r="A69" s="56" t="s">
        <v>385</v>
      </c>
      <c r="B69" s="57" t="str">
        <f>IFERROR(IF(COUNTA(B64:B68)&lt;4, "", B64-B65+B66-B67-B68), "")</f>
        <v/>
      </c>
      <c r="C69" s="57" t="str">
        <f>IFERROR(IF(COUNTA(C64:C68)&lt;4, "", C64-C65+C66-C67-C68), "")</f>
        <v/>
      </c>
      <c r="D69" s="57">
        <f>IFERROR(IF(COUNTA(D64:D68)&lt;4, "", D64-D65+D66-D67-D68), "")</f>
        <v>0</v>
      </c>
      <c r="E69" s="133"/>
      <c r="F69" s="134"/>
      <c r="G69" s="134"/>
    </row>
    <row r="70" spans="1:7">
      <c r="A70" s="50" t="s">
        <v>45</v>
      </c>
      <c r="B70" s="262">
        <v>2019</v>
      </c>
      <c r="C70" s="263"/>
      <c r="D70" s="264"/>
      <c r="E70" s="133"/>
      <c r="F70" s="134"/>
      <c r="G70" s="134"/>
    </row>
    <row r="71" spans="1:7" ht="60">
      <c r="A71" s="51" t="s">
        <v>460</v>
      </c>
      <c r="B71" s="52" t="s">
        <v>396</v>
      </c>
      <c r="C71" s="52" t="s">
        <v>397</v>
      </c>
      <c r="D71" s="52" t="s">
        <v>398</v>
      </c>
      <c r="E71" s="133"/>
      <c r="F71" s="134"/>
      <c r="G71" s="134"/>
    </row>
    <row r="72" spans="1:7">
      <c r="A72" s="53" t="s">
        <v>42</v>
      </c>
      <c r="B72" s="55" t="str">
        <f>IF(ISBLANK('3.- Input Info Maquiladora'!B57), "", ABS('3.- Input Info Maquiladora'!B57))</f>
        <v/>
      </c>
      <c r="C72" s="55" t="str">
        <f>IF(ISBLANK('3.- Input Info Maquiladora'!C57), "", ABS('3.- Input Info Maquiladora'!C57))</f>
        <v/>
      </c>
      <c r="D72" s="55">
        <f>IF(ISBLANK('3.- Input Info Maquiladora'!D57), "", ABS('3.- Input Info Maquiladora'!D57))</f>
        <v>0</v>
      </c>
      <c r="E72" s="133"/>
      <c r="F72" s="134"/>
      <c r="G72" s="134"/>
    </row>
    <row r="73" spans="1:7">
      <c r="A73" s="53" t="s">
        <v>381</v>
      </c>
      <c r="B73" s="55">
        <f>IF(ISBLANK('3.- Input Info Maquiladora'!#REF!), "", ABS('3.- Input Info Maquiladora'!B58))</f>
        <v>0</v>
      </c>
      <c r="C73" s="55" t="str">
        <f>IF(ISBLANK('3.- Input Info Maquiladora'!C58), "", ABS('3.- Input Info Maquiladora'!C58))</f>
        <v/>
      </c>
      <c r="D73" s="55">
        <f>IF(ISBLANK('3.- Input Info Maquiladora'!D58), "", ABS('3.- Input Info Maquiladora'!D58))</f>
        <v>0</v>
      </c>
      <c r="E73" s="133"/>
      <c r="F73" s="134"/>
      <c r="G73" s="134"/>
    </row>
    <row r="74" spans="1:7">
      <c r="A74" s="53" t="s">
        <v>392</v>
      </c>
      <c r="B74" s="55" t="str">
        <f>IF(ISBLANK('3.- Input Info Maquiladora'!B59), "", ABS('3.- Input Info Maquiladora'!B59))</f>
        <v/>
      </c>
      <c r="C74" s="55" t="str">
        <f>IF(ISBLANK('3.- Input Info Maquiladora'!C59), "", ABS('3.- Input Info Maquiladora'!C59))</f>
        <v/>
      </c>
      <c r="D74" s="55">
        <f>IF(ISBLANK('3.- Input Info Maquiladora'!D59), "", ABS('3.- Input Info Maquiladora'!D59))</f>
        <v>0</v>
      </c>
      <c r="E74" s="133"/>
      <c r="F74" s="134"/>
      <c r="G74" s="134"/>
    </row>
    <row r="75" spans="1:7">
      <c r="A75" s="53" t="s">
        <v>393</v>
      </c>
      <c r="B75" s="55" t="str">
        <f>IF(ISBLANK('3.- Input Info Maquiladora'!B60), "", ABS('3.- Input Info Maquiladora'!B60))</f>
        <v/>
      </c>
      <c r="C75" s="55" t="str">
        <f>IF(ISBLANK('3.- Input Info Maquiladora'!C60), "", ABS('3.- Input Info Maquiladora'!C60))</f>
        <v/>
      </c>
      <c r="D75" s="55">
        <f>IF(ISBLANK('3.- Input Info Maquiladora'!D60), "", ABS('3.- Input Info Maquiladora'!D60))</f>
        <v>0</v>
      </c>
      <c r="E75" s="133"/>
      <c r="F75" s="134"/>
      <c r="G75" s="134"/>
    </row>
    <row r="76" spans="1:7">
      <c r="A76" s="53" t="s">
        <v>394</v>
      </c>
      <c r="B76" s="55" t="str">
        <f>IFERROR(IF(COUNTA(B73:B75)&lt;3, "", B73-B74+B75), "")</f>
        <v/>
      </c>
      <c r="C76" s="55" t="str">
        <f>IFERROR(IF(COUNTA(C73:C75)&lt;3, "", C73-C74+C75), "")</f>
        <v/>
      </c>
      <c r="D76" s="55">
        <f>IFERROR(IF(COUNTA(D73:D75)&lt;3, "", D73-D74+D75), "")</f>
        <v>0</v>
      </c>
      <c r="E76" s="133"/>
      <c r="F76" s="134"/>
      <c r="G76" s="134"/>
    </row>
    <row r="77" spans="1:7">
      <c r="A77" s="56" t="s">
        <v>406</v>
      </c>
      <c r="B77" s="55" t="str">
        <f>IFERROR(IF(COUNTA(B72:B75)&lt;4,"",B72-B76), "")</f>
        <v/>
      </c>
      <c r="C77" s="55" t="str">
        <f>IFERROR(IF(COUNTA(C72:C75)&lt;4,"",C72-C76), "")</f>
        <v/>
      </c>
      <c r="D77" s="55">
        <f>IFERROR(IF(COUNTA(D72:D75)&lt;4,"",D72-D76), "")</f>
        <v>0</v>
      </c>
      <c r="E77" s="133"/>
      <c r="F77" s="134"/>
      <c r="G77" s="134"/>
    </row>
    <row r="78" spans="1:7" ht="60">
      <c r="A78" s="51" t="s">
        <v>360</v>
      </c>
      <c r="B78" s="52" t="s">
        <v>396</v>
      </c>
      <c r="C78" s="52" t="s">
        <v>397</v>
      </c>
      <c r="D78" s="52" t="s">
        <v>398</v>
      </c>
      <c r="E78" s="133"/>
      <c r="F78" s="134"/>
      <c r="G78" s="135"/>
    </row>
    <row r="79" spans="1:7">
      <c r="A79" s="53" t="s">
        <v>358</v>
      </c>
      <c r="B79" s="55" t="str">
        <f>IF(ISBLANK('3.- Input Info Maquiladora'!B62), "", ABS('3.- Input Info Maquiladora'!B62))</f>
        <v/>
      </c>
      <c r="C79" s="55">
        <f>IF(ISBLANK('3.- Input Info Maquiladora'!C62), "", ABS('3.- Input Info Maquiladora'!C62))</f>
        <v>0</v>
      </c>
      <c r="D79" s="55">
        <f>IF(ISBLANK('3.- Input Info Maquiladora'!D62), "", ABS('3.- Input Info Maquiladora'!D62))</f>
        <v>0</v>
      </c>
      <c r="E79" s="133"/>
      <c r="F79" s="134"/>
      <c r="G79" s="134"/>
    </row>
    <row r="80" spans="1:7">
      <c r="A80" s="53" t="s">
        <v>359</v>
      </c>
      <c r="B80" s="55" t="str">
        <f>IF(ISBLANK('3.- Input Info Maquiladora'!B63), "", ABS('3.- Input Info Maquiladora'!B63))</f>
        <v/>
      </c>
      <c r="C80" s="55" t="str">
        <f>IF(ISBLANK('3.- Input Info Maquiladora'!C63), "", ABS('3.- Input Info Maquiladora'!C63))</f>
        <v/>
      </c>
      <c r="D80" s="55">
        <f>IF(ISBLANK('3.- Input Info Maquiladora'!D63), "", ABS('3.- Input Info Maquiladora'!D63))</f>
        <v>0</v>
      </c>
      <c r="E80" s="133"/>
      <c r="F80" s="134"/>
      <c r="G80" s="134"/>
    </row>
    <row r="81" spans="1:7">
      <c r="A81" s="56" t="s">
        <v>60</v>
      </c>
      <c r="B81" s="57" t="str">
        <f>IFERROR(AVERAGE((IF(B80=0,B79,B80),(IF(B79=0,B80,B79)))), "")</f>
        <v/>
      </c>
      <c r="C81" s="57" t="str">
        <f>IFERROR(AVERAGE((IF(C80=0,C79,C80),(IF(C79=0,C80,C79)))), "")</f>
        <v/>
      </c>
      <c r="D81" s="57">
        <f>IFERROR(AVERAGE((IF(D80=0,D79,D80),(IF(D79=0,D80,D79)))), "")</f>
        <v>0</v>
      </c>
      <c r="E81" s="133"/>
      <c r="F81" s="134"/>
      <c r="G81" s="134"/>
    </row>
    <row r="82" spans="1:7" ht="60">
      <c r="A82" s="51" t="s">
        <v>363</v>
      </c>
      <c r="B82" s="52" t="s">
        <v>396</v>
      </c>
      <c r="C82" s="52" t="s">
        <v>397</v>
      </c>
      <c r="D82" s="52" t="s">
        <v>398</v>
      </c>
      <c r="E82" s="133"/>
      <c r="F82" s="134"/>
      <c r="G82" s="135"/>
    </row>
    <row r="83" spans="1:7">
      <c r="A83" s="53" t="s">
        <v>361</v>
      </c>
      <c r="B83" s="55" t="str">
        <f>IF(ISBLANK('3.- Input Info Maquiladora'!B65), "", ABS('3.- Input Info Maquiladora'!B65))</f>
        <v/>
      </c>
      <c r="C83" s="55">
        <f>IF(ISBLANK('3.- Input Info Maquiladora'!C65), "", ABS('3.- Input Info Maquiladora'!C65))</f>
        <v>0</v>
      </c>
      <c r="D83" s="55">
        <f>IF(ISBLANK('3.- Input Info Maquiladora'!D65), "", ABS('3.- Input Info Maquiladora'!D65))</f>
        <v>0</v>
      </c>
      <c r="E83" s="133"/>
      <c r="F83" s="134"/>
      <c r="G83" s="134"/>
    </row>
    <row r="84" spans="1:7">
      <c r="A84" s="53" t="s">
        <v>362</v>
      </c>
      <c r="B84" s="55" t="str">
        <f>IF(ISBLANK('3.- Input Info Maquiladora'!B66), "", ABS('3.- Input Info Maquiladora'!B66))</f>
        <v/>
      </c>
      <c r="C84" s="55" t="str">
        <f>IF(ISBLANK('3.- Input Info Maquiladora'!C66), "", ABS('3.- Input Info Maquiladora'!C66))</f>
        <v/>
      </c>
      <c r="D84" s="55">
        <f>IF(ISBLANK('3.- Input Info Maquiladora'!D66), "", ABS('3.- Input Info Maquiladora'!D66))</f>
        <v>0</v>
      </c>
      <c r="E84" s="133"/>
      <c r="F84" s="134"/>
      <c r="G84" s="134"/>
    </row>
    <row r="85" spans="1:7">
      <c r="A85" s="56" t="s">
        <v>60</v>
      </c>
      <c r="B85" s="57" t="str">
        <f>IFERROR(AVERAGE((IF(B84=0,B83,B84),(IF(B83=0,B84,B83)))), "")</f>
        <v/>
      </c>
      <c r="C85" s="57" t="str">
        <f>IFERROR(AVERAGE((IF(C84=0,C83,C84),(IF(C83=0,C84,C83)))), "")</f>
        <v/>
      </c>
      <c r="D85" s="57">
        <f>IFERROR(AVERAGE((IF(D84=0,D83,D84),(IF(D83=0,D84,D83)))), "")</f>
        <v>0</v>
      </c>
      <c r="E85" s="133"/>
      <c r="F85" s="134"/>
      <c r="G85" s="134"/>
    </row>
    <row r="86" spans="1:7" ht="60">
      <c r="A86" s="51" t="s">
        <v>374</v>
      </c>
      <c r="B86" s="52" t="s">
        <v>396</v>
      </c>
      <c r="C86" s="52" t="s">
        <v>397</v>
      </c>
      <c r="D86" s="52" t="s">
        <v>398</v>
      </c>
      <c r="E86" s="133"/>
      <c r="F86" s="134"/>
      <c r="G86" s="134"/>
    </row>
    <row r="87" spans="1:7">
      <c r="A87" s="53" t="s">
        <v>375</v>
      </c>
      <c r="B87" s="55" t="str">
        <f>IF(ISBLANK('3.- Input Info Maquiladora'!B68), "", ABS('3.- Input Info Maquiladora'!B68))</f>
        <v/>
      </c>
      <c r="C87" s="55" t="str">
        <f>IF(ISBLANK('3.- Input Info Maquiladora'!C68), "", ABS('3.- Input Info Maquiladora'!C68))</f>
        <v/>
      </c>
      <c r="D87" s="55">
        <f>IF(ISBLANK('3.- Input Info Maquiladora'!D68), "", ABS('3.- Input Info Maquiladora'!D68))</f>
        <v>0</v>
      </c>
      <c r="E87" s="133"/>
      <c r="F87" s="134"/>
      <c r="G87" s="134"/>
    </row>
    <row r="88" spans="1:7">
      <c r="A88" s="53" t="s">
        <v>376</v>
      </c>
      <c r="B88" s="55" t="str">
        <f>IF(ISBLANK('3.- Input Info Maquiladora'!B69), "", ABS('3.- Input Info Maquiladora'!B69))</f>
        <v/>
      </c>
      <c r="C88" s="55" t="str">
        <f>IF(ISBLANK('3.- Input Info Maquiladora'!C69), "", ABS('3.- Input Info Maquiladora'!C69))</f>
        <v/>
      </c>
      <c r="D88" s="55">
        <f>IF(ISBLANK('3.- Input Info Maquiladora'!D69), "", ABS('3.- Input Info Maquiladora'!D69))</f>
        <v>0</v>
      </c>
      <c r="E88" s="133"/>
      <c r="F88" s="134"/>
      <c r="G88" s="134"/>
    </row>
    <row r="89" spans="1:7">
      <c r="A89" s="53" t="s">
        <v>377</v>
      </c>
      <c r="B89" s="55" t="str">
        <f>IF(ISBLANK('3.- Input Info Maquiladora'!B70), "", ABS('3.- Input Info Maquiladora'!B70))</f>
        <v/>
      </c>
      <c r="C89" s="55" t="str">
        <f>IF(ISBLANK('3.- Input Info Maquiladora'!C70), "", ABS('3.- Input Info Maquiladora'!C70))</f>
        <v/>
      </c>
      <c r="D89" s="55">
        <f>IF(ISBLANK('3.- Input Info Maquiladora'!D70), "", ABS('3.- Input Info Maquiladora'!D70))</f>
        <v>0</v>
      </c>
      <c r="E89" s="133"/>
      <c r="F89" s="134"/>
      <c r="G89" s="134"/>
    </row>
    <row r="90" spans="1:7">
      <c r="A90" s="53" t="s">
        <v>378</v>
      </c>
      <c r="B90" s="55" t="str">
        <f>IF(ISBLANK('3.- Input Info Maquiladora'!B71), "", ABS('3.- Input Info Maquiladora'!B71))</f>
        <v/>
      </c>
      <c r="C90" s="55" t="str">
        <f>IF(ISBLANK('3.- Input Info Maquiladora'!C71), "", ABS('3.- Input Info Maquiladora'!C71))</f>
        <v/>
      </c>
      <c r="D90" s="55">
        <f>IF(ISBLANK('3.- Input Info Maquiladora'!D71), "", ABS('3.- Input Info Maquiladora'!D71))</f>
        <v>0</v>
      </c>
      <c r="E90" s="133"/>
      <c r="F90" s="134"/>
      <c r="G90" s="134"/>
    </row>
    <row r="91" spans="1:7">
      <c r="A91" s="53" t="s">
        <v>379</v>
      </c>
      <c r="B91" s="55" t="str">
        <f>IF(ISBLANK('3.- Input Info Maquiladora'!B72), "", ABS('3.- Input Info Maquiladora'!B72))</f>
        <v/>
      </c>
      <c r="C91" s="55" t="str">
        <f>IF(ISBLANK('3.- Input Info Maquiladora'!C72), "", ABS('3.- Input Info Maquiladora'!C72))</f>
        <v/>
      </c>
      <c r="D91" s="55">
        <f>IF(ISBLANK('3.- Input Info Maquiladora'!D72), "", ABS('3.- Input Info Maquiladora'!D72))</f>
        <v>0</v>
      </c>
      <c r="E91" s="133"/>
      <c r="F91" s="135"/>
      <c r="G91" s="134"/>
    </row>
    <row r="92" spans="1:7">
      <c r="A92" s="56" t="s">
        <v>385</v>
      </c>
      <c r="B92" s="57" t="str">
        <f>IFERROR(IF(COUNTA(B87:B91)&lt;4, "", B87-B88+B89-B90-B91), "")</f>
        <v/>
      </c>
      <c r="C92" s="57" t="str">
        <f>IFERROR(IF(COUNTA(C87:C91)&lt;4, "", C87-C88+C89-C90-C91), "")</f>
        <v/>
      </c>
      <c r="D92" s="57">
        <f>IFERROR(IF(COUNTA(D87:D91)&lt;4, "", D87-D88+D89-D90-D91), "")</f>
        <v>0</v>
      </c>
      <c r="E92" s="133"/>
      <c r="F92" s="134"/>
      <c r="G92" s="134"/>
    </row>
    <row r="93" spans="1:7">
      <c r="A93" s="60"/>
      <c r="B93" s="136"/>
      <c r="C93" s="136"/>
      <c r="D93" s="136"/>
      <c r="E93" s="133"/>
      <c r="F93" s="134"/>
      <c r="G93" s="134"/>
    </row>
    <row r="94" spans="1:7" ht="15.75" thickBot="1">
      <c r="A94" s="60"/>
      <c r="B94" s="136"/>
      <c r="C94" s="136"/>
      <c r="D94" s="136"/>
      <c r="E94" s="133"/>
      <c r="F94" s="134"/>
      <c r="G94" s="134"/>
    </row>
    <row r="95" spans="1:7" ht="15" customHeight="1">
      <c r="A95" s="253" t="s">
        <v>502</v>
      </c>
      <c r="B95" s="254"/>
      <c r="C95" s="254"/>
      <c r="D95" s="254"/>
      <c r="E95" s="254"/>
      <c r="F95" s="254"/>
      <c r="G95" s="255"/>
    </row>
    <row r="96" spans="1:7">
      <c r="A96" s="256"/>
      <c r="B96" s="257"/>
      <c r="C96" s="257"/>
      <c r="D96" s="257"/>
      <c r="E96" s="257"/>
      <c r="F96" s="257"/>
      <c r="G96" s="258"/>
    </row>
    <row r="97" spans="1:7">
      <c r="A97" s="256"/>
      <c r="B97" s="257"/>
      <c r="C97" s="257"/>
      <c r="D97" s="257"/>
      <c r="E97" s="257"/>
      <c r="F97" s="257"/>
      <c r="G97" s="258"/>
    </row>
    <row r="98" spans="1:7">
      <c r="A98" s="256"/>
      <c r="B98" s="257"/>
      <c r="C98" s="257"/>
      <c r="D98" s="257"/>
      <c r="E98" s="257"/>
      <c r="F98" s="257"/>
      <c r="G98" s="258"/>
    </row>
    <row r="99" spans="1:7">
      <c r="A99" s="256"/>
      <c r="B99" s="257"/>
      <c r="C99" s="257"/>
      <c r="D99" s="257"/>
      <c r="E99" s="257"/>
      <c r="F99" s="257"/>
      <c r="G99" s="258"/>
    </row>
    <row r="100" spans="1:7" ht="15.75" thickBot="1">
      <c r="A100" s="259"/>
      <c r="B100" s="260"/>
      <c r="C100" s="260"/>
      <c r="D100" s="260"/>
      <c r="E100" s="260"/>
      <c r="F100" s="260"/>
      <c r="G100" s="261"/>
    </row>
  </sheetData>
  <sheetProtection algorithmName="SHA-512" hashValue="7Z2cP+rpdYckUkMRGj3ssojNNXEzdv5mmRWTRD8XV3nQrv0DoxtbfK5jqXs81zVvhwiFkYml+/mZBNSLsTe1Vw==" saltValue="s3YXQgyMC29lwcw4uaSM3g==" spinCount="100000" sheet="1" objects="1" scenarios="1"/>
  <mergeCells count="5">
    <mergeCell ref="B1:D1"/>
    <mergeCell ref="B24:D24"/>
    <mergeCell ref="B47:D47"/>
    <mergeCell ref="B70:D70"/>
    <mergeCell ref="A95:G10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theme="8" tint="-0.249977111117893"/>
  </sheetPr>
  <dimension ref="A1:S48"/>
  <sheetViews>
    <sheetView zoomScaleNormal="100" workbookViewId="0"/>
  </sheetViews>
  <sheetFormatPr baseColWidth="10" defaultColWidth="11.42578125" defaultRowHeight="15"/>
  <cols>
    <col min="1" max="1" width="54.85546875" style="172" bestFit="1" customWidth="1"/>
    <col min="2" max="4" width="15.42578125" style="172" customWidth="1"/>
    <col min="5" max="5" width="11.42578125" style="172"/>
    <col min="6" max="6" width="54.85546875" style="172" bestFit="1" customWidth="1"/>
    <col min="7" max="9" width="15.42578125" style="172" customWidth="1"/>
    <col min="10" max="10" width="11" style="172"/>
    <col min="11" max="11" width="54.85546875" style="172" bestFit="1" customWidth="1"/>
    <col min="12" max="14" width="15.42578125" style="172" customWidth="1"/>
    <col min="15" max="15" width="11" style="172"/>
    <col min="16" max="16" width="54.85546875" style="172" bestFit="1" customWidth="1"/>
    <col min="17" max="19" width="15.42578125" style="172" customWidth="1"/>
    <col min="20" max="16384" width="11.42578125" style="171"/>
  </cols>
  <sheetData>
    <row r="1" spans="1:19" ht="15" customHeight="1">
      <c r="A1" s="49" t="s">
        <v>44</v>
      </c>
      <c r="B1" s="58" t="str">
        <f>'4.- Input Act Extr'!$B$1</f>
        <v>USD</v>
      </c>
      <c r="C1" s="59" t="str">
        <f>VLOOKUP($B$1, Parámetros!$A$6:$B$25, 2, FALSE)</f>
        <v>Dólar Americano</v>
      </c>
      <c r="D1" s="53"/>
      <c r="E1" s="60"/>
      <c r="F1" s="49" t="s">
        <v>44</v>
      </c>
      <c r="G1" s="58" t="str">
        <f>'4.- Input Act Extr'!$B$1</f>
        <v>USD</v>
      </c>
      <c r="H1" s="59" t="str">
        <f>VLOOKUP($G$1, Parámetros!$A$6:$B$25, 2, FALSE)</f>
        <v>Dólar Americano</v>
      </c>
      <c r="I1" s="53"/>
      <c r="J1" s="60"/>
      <c r="K1" s="49" t="s">
        <v>44</v>
      </c>
      <c r="L1" s="58" t="str">
        <f>'4.- Input Act Extr'!$B$1</f>
        <v>USD</v>
      </c>
      <c r="M1" s="59" t="str">
        <f>VLOOKUP($L$1, Parámetros!$A$6:$B$25, 2, FALSE)</f>
        <v>Dólar Americano</v>
      </c>
      <c r="N1" s="53"/>
      <c r="O1" s="60"/>
      <c r="P1" s="49" t="s">
        <v>44</v>
      </c>
      <c r="Q1" s="58" t="str">
        <f>'4.- Input Act Extr'!$B$1</f>
        <v>USD</v>
      </c>
      <c r="R1" s="59" t="str">
        <f>VLOOKUP($Q$1, Parámetros!$A$6:$B$25, 2, FALSE)</f>
        <v>Dólar Americano</v>
      </c>
      <c r="S1" s="53"/>
    </row>
    <row r="2" spans="1:19" ht="15" customHeight="1">
      <c r="A2" s="61" t="s">
        <v>388</v>
      </c>
      <c r="B2" s="265">
        <v>2016</v>
      </c>
      <c r="C2" s="266"/>
      <c r="D2" s="267"/>
      <c r="E2" s="60"/>
      <c r="F2" s="61" t="s">
        <v>388</v>
      </c>
      <c r="G2" s="265">
        <v>2017</v>
      </c>
      <c r="H2" s="266"/>
      <c r="I2" s="267"/>
      <c r="J2" s="60"/>
      <c r="K2" s="61" t="s">
        <v>388</v>
      </c>
      <c r="L2" s="265">
        <f>G2+1</f>
        <v>2018</v>
      </c>
      <c r="M2" s="266"/>
      <c r="N2" s="267"/>
      <c r="O2" s="60"/>
      <c r="P2" s="61" t="s">
        <v>388</v>
      </c>
      <c r="Q2" s="265">
        <f>L2+1</f>
        <v>2019</v>
      </c>
      <c r="R2" s="266"/>
      <c r="S2" s="267"/>
    </row>
    <row r="3" spans="1:19" ht="15" customHeight="1">
      <c r="A3" s="61" t="s">
        <v>468</v>
      </c>
      <c r="B3" s="58" t="s">
        <v>58</v>
      </c>
      <c r="C3" s="58" t="s">
        <v>59</v>
      </c>
      <c r="D3" s="58" t="s">
        <v>60</v>
      </c>
      <c r="E3" s="60"/>
      <c r="F3" s="61" t="s">
        <v>468</v>
      </c>
      <c r="G3" s="58" t="s">
        <v>58</v>
      </c>
      <c r="H3" s="58" t="s">
        <v>59</v>
      </c>
      <c r="I3" s="58" t="s">
        <v>60</v>
      </c>
      <c r="J3" s="60"/>
      <c r="K3" s="61" t="s">
        <v>468</v>
      </c>
      <c r="L3" s="58" t="s">
        <v>58</v>
      </c>
      <c r="M3" s="58" t="s">
        <v>59</v>
      </c>
      <c r="N3" s="58" t="s">
        <v>60</v>
      </c>
      <c r="O3" s="60"/>
      <c r="P3" s="61" t="s">
        <v>468</v>
      </c>
      <c r="Q3" s="58" t="s">
        <v>58</v>
      </c>
      <c r="R3" s="58" t="s">
        <v>59</v>
      </c>
      <c r="S3" s="58" t="s">
        <v>60</v>
      </c>
    </row>
    <row r="4" spans="1:19" ht="15" customHeight="1">
      <c r="A4" s="62" t="s">
        <v>46</v>
      </c>
      <c r="B4" s="63" t="str">
        <f>IF(ISBLANK('4.- Input Act Extr'!B4), "", ABS('4.- Input Act Extr'!B4))</f>
        <v/>
      </c>
      <c r="C4" s="63" t="str">
        <f>IF(ISBLANK('4.- Input Act Extr'!C4), "", ABS('4.- Input Act Extr'!C4))</f>
        <v/>
      </c>
      <c r="D4" s="63" t="str">
        <f>+IF(ISERROR(AVERAGE(B4:C4)),"",IF(AVERAGE(B4:C4)=0,"",AVERAGE((IF(B4=0,C4,B4)),(IF(C4=0,B4,C4)))))</f>
        <v/>
      </c>
      <c r="E4" s="60"/>
      <c r="F4" s="62" t="s">
        <v>46</v>
      </c>
      <c r="G4" s="63">
        <f>IF(ISBLANK('4.- Input Act Extr'!B21), "", ABS('4.- Input Act Extr'!B21))</f>
        <v>0</v>
      </c>
      <c r="H4" s="63" t="str">
        <f>IF(ISBLANK('4.- Input Act Extr'!C21), "", ABS('4.- Input Act Extr'!C21))</f>
        <v/>
      </c>
      <c r="I4" s="63" t="str">
        <f>+IF(ISERROR(AVERAGE(G4:H4)),"",IF(AVERAGE(G4:H4)=0,"",AVERAGE((IF(G4=0,H4,G4)),(IF(H4=0,G4,H4)))))</f>
        <v/>
      </c>
      <c r="J4" s="60"/>
      <c r="K4" s="62" t="s">
        <v>46</v>
      </c>
      <c r="L4" s="63">
        <f>IF(ISBLANK('4.- Input Act Extr'!B38), "", ABS('4.- Input Act Extr'!B38))</f>
        <v>0</v>
      </c>
      <c r="M4" s="63" t="str">
        <f>IF(ISBLANK('4.- Input Act Extr'!C38), "", ABS('4.- Input Act Extr'!C38))</f>
        <v/>
      </c>
      <c r="N4" s="63" t="str">
        <f>+IF(ISERROR(AVERAGE(L4:M4)),"",IF(AVERAGE(L4:M4)=0,"",AVERAGE((IF(L4=0,M4,L4)),(IF(M4=0,L4,M4)))))</f>
        <v/>
      </c>
      <c r="O4" s="60"/>
      <c r="P4" s="62" t="s">
        <v>46</v>
      </c>
      <c r="Q4" s="63">
        <f>IF(ISBLANK('4.- Input Act Extr'!B55), "", ABS('4.- Input Act Extr'!B55))</f>
        <v>0</v>
      </c>
      <c r="R4" s="63" t="str">
        <f>IF(ISBLANK('4.- Input Act Extr'!C55), "", ABS('4.- Input Act Extr'!C55))</f>
        <v/>
      </c>
      <c r="S4" s="63" t="str">
        <f>+IF(ISERROR(AVERAGE(Q4:R4)),"",IF(AVERAGE(Q4:R4)=0,"",AVERAGE((IF(Q4=0,R4,Q4)),(IF(R4=0,Q4,R4)))))</f>
        <v/>
      </c>
    </row>
    <row r="5" spans="1:19" ht="15" customHeight="1">
      <c r="A5" s="62" t="s">
        <v>47</v>
      </c>
      <c r="B5" s="64" t="str">
        <f>IF(C4="", "", C4)</f>
        <v/>
      </c>
      <c r="C5" s="63" t="str">
        <f>IF(ISBLANK('4.- Input Act Extr'!C5), "", ABS('4.- Input Act Extr'!C5))</f>
        <v/>
      </c>
      <c r="D5" s="63" t="str">
        <f t="shared" ref="D5:D15" si="0">+IF(ISERROR(AVERAGE(B5:C5)),"",IF(AVERAGE(B5:C5)=0,"",AVERAGE((IF(B5=0,C5,B5)),(IF(C5=0,B5,C5)))))</f>
        <v/>
      </c>
      <c r="E5" s="60"/>
      <c r="F5" s="62" t="s">
        <v>47</v>
      </c>
      <c r="G5" s="64" t="str">
        <f>IF(H4="", "", H4)</f>
        <v/>
      </c>
      <c r="H5" s="63" t="str">
        <f>IF(ISBLANK('4.- Input Act Extr'!C22), "", ABS('4.- Input Act Extr'!C22))</f>
        <v/>
      </c>
      <c r="I5" s="63" t="str">
        <f t="shared" ref="I5:I15" si="1">+IF(ISERROR(AVERAGE(G5:H5)),"",IF(AVERAGE(G5:H5)=0,"",AVERAGE((IF(G5=0,H5,G5)),(IF(H5=0,G5,H5)))))</f>
        <v/>
      </c>
      <c r="J5" s="60"/>
      <c r="K5" s="62" t="s">
        <v>47</v>
      </c>
      <c r="L5" s="64" t="str">
        <f>IF(M4="", "", M4)</f>
        <v/>
      </c>
      <c r="M5" s="63" t="str">
        <f>IF(ISBLANK('4.- Input Act Extr'!C39), "", ABS('4.- Input Act Extr'!C39))</f>
        <v/>
      </c>
      <c r="N5" s="63" t="str">
        <f t="shared" ref="N5:N15" si="2">+IF(ISERROR(AVERAGE(L5:M5)),"",IF(AVERAGE(L5:M5)=0,"",AVERAGE((IF(L5=0,M5,L5)),(IF(M5=0,L5,M5)))))</f>
        <v/>
      </c>
      <c r="O5" s="60"/>
      <c r="P5" s="62" t="s">
        <v>47</v>
      </c>
      <c r="Q5" s="64" t="str">
        <f>IF(R4="", "", R4)</f>
        <v/>
      </c>
      <c r="R5" s="63" t="str">
        <f>IF(ISBLANK('4.- Input Act Extr'!C56), "", ABS('4.- Input Act Extr'!C56))</f>
        <v/>
      </c>
      <c r="S5" s="63" t="str">
        <f t="shared" ref="S5:S15" si="3">+IF(ISERROR(AVERAGE(Q5:R5)),"",IF(AVERAGE(Q5:R5)=0,"",AVERAGE((IF(Q5=0,R5,Q5)),(IF(R5=0,Q5,R5)))))</f>
        <v/>
      </c>
    </row>
    <row r="6" spans="1:19" ht="15" customHeight="1">
      <c r="A6" s="62" t="s">
        <v>48</v>
      </c>
      <c r="B6" s="64" t="str">
        <f t="shared" ref="B6:B15" si="4">IF(C5="", "", C5)</f>
        <v/>
      </c>
      <c r="C6" s="63" t="str">
        <f>IF(ISBLANK('4.- Input Act Extr'!C6), "", ABS('4.- Input Act Extr'!C6))</f>
        <v/>
      </c>
      <c r="D6" s="63" t="str">
        <f t="shared" si="0"/>
        <v/>
      </c>
      <c r="E6" s="60"/>
      <c r="F6" s="62" t="s">
        <v>48</v>
      </c>
      <c r="G6" s="64" t="str">
        <f t="shared" ref="G6:G15" si="5">IF(H5="", "", H5)</f>
        <v/>
      </c>
      <c r="H6" s="63" t="str">
        <f>IF(ISBLANK('4.- Input Act Extr'!C23), "", ABS('4.- Input Act Extr'!C23))</f>
        <v/>
      </c>
      <c r="I6" s="63" t="str">
        <f t="shared" si="1"/>
        <v/>
      </c>
      <c r="J6" s="60"/>
      <c r="K6" s="62" t="s">
        <v>48</v>
      </c>
      <c r="L6" s="64" t="str">
        <f t="shared" ref="L6:L15" si="6">IF(M5="", "", M5)</f>
        <v/>
      </c>
      <c r="M6" s="63" t="str">
        <f>IF(ISBLANK('4.- Input Act Extr'!C40), "", ABS('4.- Input Act Extr'!C40))</f>
        <v/>
      </c>
      <c r="N6" s="63" t="str">
        <f t="shared" si="2"/>
        <v/>
      </c>
      <c r="O6" s="60"/>
      <c r="P6" s="62" t="s">
        <v>48</v>
      </c>
      <c r="Q6" s="64" t="str">
        <f t="shared" ref="Q6:Q15" si="7">IF(R5="", "", R5)</f>
        <v/>
      </c>
      <c r="R6" s="63" t="str">
        <f>IF(ISBLANK('4.- Input Act Extr'!C57), "", ABS('4.- Input Act Extr'!C57))</f>
        <v/>
      </c>
      <c r="S6" s="63" t="str">
        <f t="shared" si="3"/>
        <v/>
      </c>
    </row>
    <row r="7" spans="1:19" ht="15" customHeight="1">
      <c r="A7" s="62" t="s">
        <v>49</v>
      </c>
      <c r="B7" s="64" t="str">
        <f t="shared" si="4"/>
        <v/>
      </c>
      <c r="C7" s="63" t="str">
        <f>IF(ISBLANK('4.- Input Act Extr'!C7), "", ABS('4.- Input Act Extr'!C7))</f>
        <v/>
      </c>
      <c r="D7" s="63" t="str">
        <f t="shared" si="0"/>
        <v/>
      </c>
      <c r="E7" s="60"/>
      <c r="F7" s="62" t="s">
        <v>49</v>
      </c>
      <c r="G7" s="64" t="str">
        <f t="shared" si="5"/>
        <v/>
      </c>
      <c r="H7" s="63" t="str">
        <f>IF(ISBLANK('4.- Input Act Extr'!C24), "", ABS('4.- Input Act Extr'!C24))</f>
        <v/>
      </c>
      <c r="I7" s="63" t="str">
        <f t="shared" si="1"/>
        <v/>
      </c>
      <c r="J7" s="60"/>
      <c r="K7" s="62" t="s">
        <v>49</v>
      </c>
      <c r="L7" s="64" t="str">
        <f t="shared" si="6"/>
        <v/>
      </c>
      <c r="M7" s="63" t="str">
        <f>IF(ISBLANK('4.- Input Act Extr'!C41), "", ABS('4.- Input Act Extr'!C41))</f>
        <v/>
      </c>
      <c r="N7" s="63" t="str">
        <f t="shared" si="2"/>
        <v/>
      </c>
      <c r="O7" s="60"/>
      <c r="P7" s="62" t="s">
        <v>49</v>
      </c>
      <c r="Q7" s="64" t="str">
        <f t="shared" si="7"/>
        <v/>
      </c>
      <c r="R7" s="63" t="str">
        <f>IF(ISBLANK('4.- Input Act Extr'!C58), "", ABS('4.- Input Act Extr'!C58))</f>
        <v/>
      </c>
      <c r="S7" s="63" t="str">
        <f t="shared" si="3"/>
        <v/>
      </c>
    </row>
    <row r="8" spans="1:19" ht="15" customHeight="1">
      <c r="A8" s="62" t="s">
        <v>50</v>
      </c>
      <c r="B8" s="64" t="str">
        <f t="shared" si="4"/>
        <v/>
      </c>
      <c r="C8" s="63" t="str">
        <f>IF(ISBLANK('4.- Input Act Extr'!C8), "", ABS('4.- Input Act Extr'!C8))</f>
        <v/>
      </c>
      <c r="D8" s="63" t="str">
        <f t="shared" si="0"/>
        <v/>
      </c>
      <c r="E8" s="60"/>
      <c r="F8" s="62" t="s">
        <v>50</v>
      </c>
      <c r="G8" s="64" t="str">
        <f t="shared" si="5"/>
        <v/>
      </c>
      <c r="H8" s="63" t="str">
        <f>IF(ISBLANK('4.- Input Act Extr'!C25), "", ABS('4.- Input Act Extr'!C25))</f>
        <v/>
      </c>
      <c r="I8" s="63" t="str">
        <f t="shared" si="1"/>
        <v/>
      </c>
      <c r="J8" s="60"/>
      <c r="K8" s="62" t="s">
        <v>50</v>
      </c>
      <c r="L8" s="64" t="str">
        <f t="shared" si="6"/>
        <v/>
      </c>
      <c r="M8" s="63" t="str">
        <f>IF(ISBLANK('4.- Input Act Extr'!C42), "", ABS('4.- Input Act Extr'!C42))</f>
        <v/>
      </c>
      <c r="N8" s="63" t="str">
        <f t="shared" si="2"/>
        <v/>
      </c>
      <c r="O8" s="60"/>
      <c r="P8" s="62" t="s">
        <v>50</v>
      </c>
      <c r="Q8" s="64" t="str">
        <f t="shared" si="7"/>
        <v/>
      </c>
      <c r="R8" s="63" t="str">
        <f>IF(ISBLANK('4.- Input Act Extr'!C59), "", ABS('4.- Input Act Extr'!C59))</f>
        <v/>
      </c>
      <c r="S8" s="63" t="str">
        <f t="shared" si="3"/>
        <v/>
      </c>
    </row>
    <row r="9" spans="1:19" ht="15" customHeight="1">
      <c r="A9" s="62" t="s">
        <v>51</v>
      </c>
      <c r="B9" s="64" t="str">
        <f t="shared" si="4"/>
        <v/>
      </c>
      <c r="C9" s="63" t="str">
        <f>IF(ISBLANK('4.- Input Act Extr'!C9), "", ABS('4.- Input Act Extr'!C9))</f>
        <v/>
      </c>
      <c r="D9" s="63" t="str">
        <f t="shared" si="0"/>
        <v/>
      </c>
      <c r="E9" s="60"/>
      <c r="F9" s="62" t="s">
        <v>51</v>
      </c>
      <c r="G9" s="64" t="str">
        <f t="shared" si="5"/>
        <v/>
      </c>
      <c r="H9" s="63" t="str">
        <f>IF(ISBLANK('4.- Input Act Extr'!C26), "", ABS('4.- Input Act Extr'!C26))</f>
        <v/>
      </c>
      <c r="I9" s="63" t="str">
        <f t="shared" si="1"/>
        <v/>
      </c>
      <c r="J9" s="60"/>
      <c r="K9" s="62" t="s">
        <v>51</v>
      </c>
      <c r="L9" s="64" t="str">
        <f t="shared" si="6"/>
        <v/>
      </c>
      <c r="M9" s="63" t="str">
        <f>IF(ISBLANK('4.- Input Act Extr'!C43), "", ABS('4.- Input Act Extr'!C43))</f>
        <v/>
      </c>
      <c r="N9" s="63" t="str">
        <f t="shared" si="2"/>
        <v/>
      </c>
      <c r="O9" s="60"/>
      <c r="P9" s="62" t="s">
        <v>51</v>
      </c>
      <c r="Q9" s="64" t="str">
        <f t="shared" si="7"/>
        <v/>
      </c>
      <c r="R9" s="63" t="str">
        <f>IF(ISBLANK('4.- Input Act Extr'!C60), "", ABS('4.- Input Act Extr'!C60))</f>
        <v/>
      </c>
      <c r="S9" s="63" t="str">
        <f t="shared" si="3"/>
        <v/>
      </c>
    </row>
    <row r="10" spans="1:19" ht="15" customHeight="1">
      <c r="A10" s="62" t="s">
        <v>52</v>
      </c>
      <c r="B10" s="64" t="str">
        <f t="shared" si="4"/>
        <v/>
      </c>
      <c r="C10" s="63" t="str">
        <f>IF(ISBLANK('4.- Input Act Extr'!C10), "", ABS('4.- Input Act Extr'!C10))</f>
        <v/>
      </c>
      <c r="D10" s="63" t="str">
        <f t="shared" si="0"/>
        <v/>
      </c>
      <c r="E10" s="60"/>
      <c r="F10" s="62" t="s">
        <v>52</v>
      </c>
      <c r="G10" s="64" t="str">
        <f t="shared" si="5"/>
        <v/>
      </c>
      <c r="H10" s="63" t="str">
        <f>IF(ISBLANK('4.- Input Act Extr'!C27), "", ABS('4.- Input Act Extr'!C27))</f>
        <v/>
      </c>
      <c r="I10" s="63" t="str">
        <f t="shared" si="1"/>
        <v/>
      </c>
      <c r="J10" s="60"/>
      <c r="K10" s="62" t="s">
        <v>52</v>
      </c>
      <c r="L10" s="64" t="str">
        <f t="shared" si="6"/>
        <v/>
      </c>
      <c r="M10" s="63" t="str">
        <f>IF(ISBLANK('4.- Input Act Extr'!C44), "", ABS('4.- Input Act Extr'!C44))</f>
        <v/>
      </c>
      <c r="N10" s="63" t="str">
        <f t="shared" si="2"/>
        <v/>
      </c>
      <c r="O10" s="60"/>
      <c r="P10" s="62" t="s">
        <v>52</v>
      </c>
      <c r="Q10" s="64" t="str">
        <f t="shared" si="7"/>
        <v/>
      </c>
      <c r="R10" s="63" t="str">
        <f>IF(ISBLANK('4.- Input Act Extr'!C61), "", ABS('4.- Input Act Extr'!C61))</f>
        <v/>
      </c>
      <c r="S10" s="63" t="str">
        <f t="shared" si="3"/>
        <v/>
      </c>
    </row>
    <row r="11" spans="1:19" ht="15" customHeight="1">
      <c r="A11" s="62" t="s">
        <v>53</v>
      </c>
      <c r="B11" s="64" t="str">
        <f t="shared" si="4"/>
        <v/>
      </c>
      <c r="C11" s="63" t="str">
        <f>IF(ISBLANK('4.- Input Act Extr'!C11), "", ABS('4.- Input Act Extr'!C11))</f>
        <v/>
      </c>
      <c r="D11" s="63" t="str">
        <f t="shared" si="0"/>
        <v/>
      </c>
      <c r="E11" s="60"/>
      <c r="F11" s="62" t="s">
        <v>53</v>
      </c>
      <c r="G11" s="64" t="str">
        <f t="shared" si="5"/>
        <v/>
      </c>
      <c r="H11" s="63" t="str">
        <f>IF(ISBLANK('4.- Input Act Extr'!C28), "", ABS('4.- Input Act Extr'!C28))</f>
        <v/>
      </c>
      <c r="I11" s="63" t="str">
        <f t="shared" si="1"/>
        <v/>
      </c>
      <c r="J11" s="60"/>
      <c r="K11" s="62" t="s">
        <v>53</v>
      </c>
      <c r="L11" s="64" t="str">
        <f t="shared" si="6"/>
        <v/>
      </c>
      <c r="M11" s="63" t="str">
        <f>IF(ISBLANK('4.- Input Act Extr'!C45), "", ABS('4.- Input Act Extr'!C45))</f>
        <v/>
      </c>
      <c r="N11" s="63" t="str">
        <f t="shared" si="2"/>
        <v/>
      </c>
      <c r="O11" s="60"/>
      <c r="P11" s="62" t="s">
        <v>53</v>
      </c>
      <c r="Q11" s="64" t="str">
        <f t="shared" si="7"/>
        <v/>
      </c>
      <c r="R11" s="63" t="str">
        <f>IF(ISBLANK('4.- Input Act Extr'!C62), "", ABS('4.- Input Act Extr'!C62))</f>
        <v/>
      </c>
      <c r="S11" s="63" t="str">
        <f t="shared" si="3"/>
        <v/>
      </c>
    </row>
    <row r="12" spans="1:19" ht="15" customHeight="1">
      <c r="A12" s="62" t="s">
        <v>54</v>
      </c>
      <c r="B12" s="64" t="str">
        <f t="shared" si="4"/>
        <v/>
      </c>
      <c r="C12" s="63" t="str">
        <f>IF(ISBLANK('4.- Input Act Extr'!C12), "", ABS('4.- Input Act Extr'!C12))</f>
        <v/>
      </c>
      <c r="D12" s="63" t="str">
        <f t="shared" si="0"/>
        <v/>
      </c>
      <c r="E12" s="60"/>
      <c r="F12" s="62" t="s">
        <v>54</v>
      </c>
      <c r="G12" s="64" t="str">
        <f t="shared" si="5"/>
        <v/>
      </c>
      <c r="H12" s="63" t="str">
        <f>IF(ISBLANK('4.- Input Act Extr'!C29), "", ABS('4.- Input Act Extr'!C29))</f>
        <v/>
      </c>
      <c r="I12" s="63" t="str">
        <f t="shared" si="1"/>
        <v/>
      </c>
      <c r="J12" s="60"/>
      <c r="K12" s="62" t="s">
        <v>54</v>
      </c>
      <c r="L12" s="64" t="str">
        <f t="shared" si="6"/>
        <v/>
      </c>
      <c r="M12" s="63" t="str">
        <f>IF(ISBLANK('4.- Input Act Extr'!C46), "", ABS('4.- Input Act Extr'!C46))</f>
        <v/>
      </c>
      <c r="N12" s="63" t="str">
        <f t="shared" si="2"/>
        <v/>
      </c>
      <c r="O12" s="60"/>
      <c r="P12" s="62" t="s">
        <v>54</v>
      </c>
      <c r="Q12" s="64" t="str">
        <f t="shared" si="7"/>
        <v/>
      </c>
      <c r="R12" s="63" t="str">
        <f>IF(ISBLANK('4.- Input Act Extr'!C63), "", ABS('4.- Input Act Extr'!C63))</f>
        <v/>
      </c>
      <c r="S12" s="63" t="str">
        <f t="shared" si="3"/>
        <v/>
      </c>
    </row>
    <row r="13" spans="1:19" ht="15" customHeight="1">
      <c r="A13" s="62" t="s">
        <v>55</v>
      </c>
      <c r="B13" s="64" t="str">
        <f t="shared" si="4"/>
        <v/>
      </c>
      <c r="C13" s="63" t="str">
        <f>IF(ISBLANK('4.- Input Act Extr'!C13), "", ABS('4.- Input Act Extr'!C13))</f>
        <v/>
      </c>
      <c r="D13" s="63" t="str">
        <f t="shared" si="0"/>
        <v/>
      </c>
      <c r="E13" s="60"/>
      <c r="F13" s="62" t="s">
        <v>55</v>
      </c>
      <c r="G13" s="64" t="str">
        <f t="shared" si="5"/>
        <v/>
      </c>
      <c r="H13" s="63" t="str">
        <f>IF(ISBLANK('4.- Input Act Extr'!C30), "", ABS('4.- Input Act Extr'!C30))</f>
        <v/>
      </c>
      <c r="I13" s="63" t="str">
        <f t="shared" si="1"/>
        <v/>
      </c>
      <c r="J13" s="60"/>
      <c r="K13" s="62" t="s">
        <v>55</v>
      </c>
      <c r="L13" s="64" t="str">
        <f t="shared" si="6"/>
        <v/>
      </c>
      <c r="M13" s="63" t="str">
        <f>IF(ISBLANK('4.- Input Act Extr'!C47), "", ABS('4.- Input Act Extr'!C47))</f>
        <v/>
      </c>
      <c r="N13" s="63" t="str">
        <f t="shared" si="2"/>
        <v/>
      </c>
      <c r="O13" s="60"/>
      <c r="P13" s="62" t="s">
        <v>55</v>
      </c>
      <c r="Q13" s="64" t="str">
        <f t="shared" si="7"/>
        <v/>
      </c>
      <c r="R13" s="63" t="str">
        <f>IF(ISBLANK('4.- Input Act Extr'!C64), "", ABS('4.- Input Act Extr'!C64))</f>
        <v/>
      </c>
      <c r="S13" s="63" t="str">
        <f t="shared" si="3"/>
        <v/>
      </c>
    </row>
    <row r="14" spans="1:19" ht="15" customHeight="1">
      <c r="A14" s="62" t="s">
        <v>56</v>
      </c>
      <c r="B14" s="64" t="str">
        <f t="shared" si="4"/>
        <v/>
      </c>
      <c r="C14" s="63" t="str">
        <f>IF(ISBLANK('4.- Input Act Extr'!C14), "", ABS('4.- Input Act Extr'!C14))</f>
        <v/>
      </c>
      <c r="D14" s="63" t="str">
        <f t="shared" si="0"/>
        <v/>
      </c>
      <c r="E14" s="60"/>
      <c r="F14" s="62" t="s">
        <v>56</v>
      </c>
      <c r="G14" s="64" t="str">
        <f t="shared" si="5"/>
        <v/>
      </c>
      <c r="H14" s="63" t="str">
        <f>IF(ISBLANK('4.- Input Act Extr'!C31), "", ABS('4.- Input Act Extr'!C31))</f>
        <v/>
      </c>
      <c r="I14" s="63" t="str">
        <f t="shared" si="1"/>
        <v/>
      </c>
      <c r="J14" s="60"/>
      <c r="K14" s="62" t="s">
        <v>56</v>
      </c>
      <c r="L14" s="64" t="str">
        <f t="shared" si="6"/>
        <v/>
      </c>
      <c r="M14" s="63" t="str">
        <f>IF(ISBLANK('4.- Input Act Extr'!C48), "", ABS('4.- Input Act Extr'!C48))</f>
        <v/>
      </c>
      <c r="N14" s="63" t="str">
        <f t="shared" si="2"/>
        <v/>
      </c>
      <c r="O14" s="60"/>
      <c r="P14" s="62" t="s">
        <v>56</v>
      </c>
      <c r="Q14" s="64" t="str">
        <f t="shared" si="7"/>
        <v/>
      </c>
      <c r="R14" s="63" t="str">
        <f>IF(ISBLANK('4.- Input Act Extr'!C65), "", ABS('4.- Input Act Extr'!C65))</f>
        <v/>
      </c>
      <c r="S14" s="63" t="str">
        <f t="shared" si="3"/>
        <v/>
      </c>
    </row>
    <row r="15" spans="1:19" ht="15" customHeight="1">
      <c r="A15" s="62" t="s">
        <v>57</v>
      </c>
      <c r="B15" s="64" t="str">
        <f t="shared" si="4"/>
        <v/>
      </c>
      <c r="C15" s="63" t="str">
        <f>IF(ISBLANK('4.- Input Act Extr'!C15), "", ABS('4.- Input Act Extr'!C15))</f>
        <v/>
      </c>
      <c r="D15" s="63" t="str">
        <f t="shared" si="0"/>
        <v/>
      </c>
      <c r="E15" s="60"/>
      <c r="F15" s="62" t="s">
        <v>57</v>
      </c>
      <c r="G15" s="64" t="str">
        <f t="shared" si="5"/>
        <v/>
      </c>
      <c r="H15" s="63" t="str">
        <f>IF(ISBLANK('4.- Input Act Extr'!C32), "", ABS('4.- Input Act Extr'!C32))</f>
        <v/>
      </c>
      <c r="I15" s="63" t="str">
        <f t="shared" si="1"/>
        <v/>
      </c>
      <c r="J15" s="60"/>
      <c r="K15" s="62" t="s">
        <v>57</v>
      </c>
      <c r="L15" s="64" t="str">
        <f t="shared" si="6"/>
        <v/>
      </c>
      <c r="M15" s="63" t="str">
        <f>IF(ISBLANK('4.- Input Act Extr'!C49), "", ABS('4.- Input Act Extr'!C49))</f>
        <v/>
      </c>
      <c r="N15" s="63" t="str">
        <f t="shared" si="2"/>
        <v/>
      </c>
      <c r="O15" s="60"/>
      <c r="P15" s="62" t="s">
        <v>57</v>
      </c>
      <c r="Q15" s="64" t="str">
        <f t="shared" si="7"/>
        <v/>
      </c>
      <c r="R15" s="63" t="str">
        <f>IF(ISBLANK('4.- Input Act Extr'!C66), "", ABS('4.- Input Act Extr'!C66))</f>
        <v/>
      </c>
      <c r="S15" s="63" t="str">
        <f t="shared" si="3"/>
        <v/>
      </c>
    </row>
    <row r="16" spans="1:19" ht="15" customHeight="1">
      <c r="A16" s="65" t="s">
        <v>61</v>
      </c>
      <c r="B16" s="65"/>
      <c r="C16" s="65"/>
      <c r="D16" s="66" t="str">
        <f>IF(ISERROR(AVERAGE(D4:D15)), "", AVERAGE(D4:D15))</f>
        <v/>
      </c>
      <c r="E16" s="60"/>
      <c r="F16" s="65" t="s">
        <v>61</v>
      </c>
      <c r="G16" s="65"/>
      <c r="H16" s="65"/>
      <c r="I16" s="66" t="str">
        <f>IF(ISERROR(AVERAGE(I4:I15)), "", AVERAGE(I4:I15))</f>
        <v/>
      </c>
      <c r="J16" s="60"/>
      <c r="K16" s="65" t="s">
        <v>61</v>
      </c>
      <c r="L16" s="65"/>
      <c r="M16" s="65"/>
      <c r="N16" s="66" t="str">
        <f>IF(ISERROR(AVERAGE(N4:N15)), "", AVERAGE(N4:N15))</f>
        <v/>
      </c>
      <c r="O16" s="60"/>
      <c r="P16" s="65" t="s">
        <v>61</v>
      </c>
      <c r="Q16" s="65"/>
      <c r="R16" s="65"/>
      <c r="S16" s="66" t="str">
        <f>IF(ISERROR(AVERAGE(S4:S15)), "", AVERAGE(S4:S15))</f>
        <v/>
      </c>
    </row>
    <row r="17" spans="1:19" ht="15" customHeight="1">
      <c r="A17" s="61" t="s">
        <v>388</v>
      </c>
      <c r="B17" s="265">
        <f>B2</f>
        <v>2016</v>
      </c>
      <c r="C17" s="266"/>
      <c r="D17" s="267"/>
      <c r="E17" s="60"/>
      <c r="F17" s="61" t="s">
        <v>388</v>
      </c>
      <c r="G17" s="265">
        <f>G2</f>
        <v>2017</v>
      </c>
      <c r="H17" s="266"/>
      <c r="I17" s="267"/>
      <c r="J17" s="60"/>
      <c r="K17" s="61" t="s">
        <v>388</v>
      </c>
      <c r="L17" s="265">
        <f>L2</f>
        <v>2018</v>
      </c>
      <c r="M17" s="266"/>
      <c r="N17" s="267"/>
      <c r="O17" s="60"/>
      <c r="P17" s="61" t="s">
        <v>388</v>
      </c>
      <c r="Q17" s="265">
        <f>Q2</f>
        <v>2019</v>
      </c>
      <c r="R17" s="266"/>
      <c r="S17" s="267"/>
    </row>
    <row r="18" spans="1:19" ht="15" customHeight="1">
      <c r="A18" s="61" t="s">
        <v>469</v>
      </c>
      <c r="B18" s="58" t="s">
        <v>58</v>
      </c>
      <c r="C18" s="58" t="s">
        <v>59</v>
      </c>
      <c r="D18" s="67"/>
      <c r="E18" s="60"/>
      <c r="F18" s="61" t="s">
        <v>469</v>
      </c>
      <c r="G18" s="58" t="s">
        <v>58</v>
      </c>
      <c r="H18" s="58" t="s">
        <v>59</v>
      </c>
      <c r="I18" s="67"/>
      <c r="J18" s="60"/>
      <c r="K18" s="61" t="s">
        <v>469</v>
      </c>
      <c r="L18" s="58" t="s">
        <v>58</v>
      </c>
      <c r="M18" s="58" t="s">
        <v>59</v>
      </c>
      <c r="N18" s="67"/>
      <c r="O18" s="60"/>
      <c r="P18" s="61" t="s">
        <v>469</v>
      </c>
      <c r="Q18" s="58" t="s">
        <v>58</v>
      </c>
      <c r="R18" s="58" t="s">
        <v>59</v>
      </c>
      <c r="S18" s="67"/>
    </row>
    <row r="19" spans="1:19" ht="15" customHeight="1">
      <c r="A19" s="62" t="s">
        <v>69</v>
      </c>
      <c r="B19" s="63" t="str">
        <f>IF(ISBLANK('4.- Input Act Extr'!B17), "", ABS('4.- Input Act Extr'!B17))</f>
        <v/>
      </c>
      <c r="C19" s="63" t="str">
        <f>IF(ISBLANK('4.- Input Act Extr'!C17), "", ABS('4.- Input Act Extr'!C17))</f>
        <v/>
      </c>
      <c r="D19" s="68"/>
      <c r="E19" s="60"/>
      <c r="F19" s="62" t="s">
        <v>69</v>
      </c>
      <c r="G19" s="63">
        <f>IF(ISBLANK('4.- Input Act Extr'!B34), "", ABS('4.- Input Act Extr'!B34))</f>
        <v>0</v>
      </c>
      <c r="H19" s="63" t="str">
        <f>IF(ISBLANK('4.- Input Act Extr'!C34), "", ABS('4.- Input Act Extr'!C34))</f>
        <v/>
      </c>
      <c r="I19" s="68"/>
      <c r="J19" s="60"/>
      <c r="K19" s="62" t="s">
        <v>69</v>
      </c>
      <c r="L19" s="63">
        <f>IF(ISBLANK('4.- Input Act Extr'!B51), "", ABS('4.- Input Act Extr'!B51))</f>
        <v>0</v>
      </c>
      <c r="M19" s="63" t="str">
        <f>IF(ISBLANK('4.- Input Act Extr'!C51), "", ABS('4.- Input Act Extr'!C51))</f>
        <v/>
      </c>
      <c r="N19" s="68"/>
      <c r="O19" s="60"/>
      <c r="P19" s="62" t="s">
        <v>69</v>
      </c>
      <c r="Q19" s="63">
        <f>IF(ISBLANK('4.- Input Act Extr'!B68), "", ABS('4.- Input Act Extr'!B68))</f>
        <v>0</v>
      </c>
      <c r="R19" s="63" t="str">
        <f>IF(ISBLANK('4.- Input Act Extr'!C68), "", ABS('4.- Input Act Extr'!C68))</f>
        <v/>
      </c>
      <c r="S19" s="68"/>
    </row>
    <row r="20" spans="1:19" ht="15" customHeight="1">
      <c r="A20" s="62" t="s">
        <v>70</v>
      </c>
      <c r="B20" s="63" t="str">
        <f>IF(ISBLANK('4.- Input Act Extr'!B18), "", ABS('4.- Input Act Extr'!B18))</f>
        <v/>
      </c>
      <c r="C20" s="63" t="str">
        <f>IF(ISBLANK('4.- Input Act Extr'!C18), "", ABS('4.- Input Act Extr'!C18))</f>
        <v/>
      </c>
      <c r="D20" s="69" t="s">
        <v>60</v>
      </c>
      <c r="E20" s="60"/>
      <c r="F20" s="62" t="s">
        <v>70</v>
      </c>
      <c r="G20" s="63">
        <f>IF(ISBLANK('4.- Input Act Extr'!B35), "", ABS('4.- Input Act Extr'!B35))</f>
        <v>0</v>
      </c>
      <c r="H20" s="63" t="str">
        <f>IF(ISBLANK('4.- Input Act Extr'!C35), "", ABS('4.- Input Act Extr'!C35))</f>
        <v/>
      </c>
      <c r="I20" s="69" t="s">
        <v>60</v>
      </c>
      <c r="J20" s="60"/>
      <c r="K20" s="62" t="s">
        <v>70</v>
      </c>
      <c r="L20" s="63">
        <f>IF(ISBLANK('4.- Input Act Extr'!B52), "", ABS('4.- Input Act Extr'!B52))</f>
        <v>0</v>
      </c>
      <c r="M20" s="63" t="str">
        <f>IF(ISBLANK('4.- Input Act Extr'!C52), "", ABS('4.- Input Act Extr'!C52))</f>
        <v/>
      </c>
      <c r="N20" s="69" t="s">
        <v>60</v>
      </c>
      <c r="O20" s="60"/>
      <c r="P20" s="62" t="s">
        <v>70</v>
      </c>
      <c r="Q20" s="63">
        <f>IF(ISBLANK('4.- Input Act Extr'!B69), "", ABS('4.- Input Act Extr'!B69))</f>
        <v>0</v>
      </c>
      <c r="R20" s="63" t="str">
        <f>IF(ISBLANK('4.- Input Act Extr'!C69), "", ABS('4.- Input Act Extr'!C69))</f>
        <v/>
      </c>
      <c r="S20" s="69" t="s">
        <v>60</v>
      </c>
    </row>
    <row r="21" spans="1:19" s="174" customFormat="1" ht="15" customHeight="1">
      <c r="A21" s="65" t="s">
        <v>71</v>
      </c>
      <c r="B21" s="70" t="str">
        <f>IFERROR(IF(AND(B19&gt;0, B20&gt;=0, B19-B20&gt;0), B19-B20, ""), "")</f>
        <v/>
      </c>
      <c r="C21" s="70" t="str">
        <f>IFERROR(IF(AND(C19&gt;0, C20&gt;=0, C19-C20&gt;0), C19-C20, ""), "")</f>
        <v/>
      </c>
      <c r="D21" s="70" t="str">
        <f>IF(SUM(B21:C21)&gt;0, AVERAGE(B21:C21), "")</f>
        <v/>
      </c>
      <c r="E21" s="71"/>
      <c r="F21" s="65" t="s">
        <v>71</v>
      </c>
      <c r="G21" s="70" t="str">
        <f>IFERROR(IF(AND(G19&gt;0, G20&gt;=0, G19-G20&gt;0), G19-G20, ""), "")</f>
        <v/>
      </c>
      <c r="H21" s="70" t="str">
        <f>IFERROR(IF(AND(H19&gt;0, H20&gt;=0, H19-H20&gt;0), H19-H20, ""), "")</f>
        <v/>
      </c>
      <c r="I21" s="70" t="str">
        <f>IF(SUM(G21:H21)&gt;0, AVERAGE(G21:H21), "")</f>
        <v/>
      </c>
      <c r="J21" s="71"/>
      <c r="K21" s="65" t="s">
        <v>71</v>
      </c>
      <c r="L21" s="70" t="str">
        <f>IFERROR(IF(AND(L19&gt;0, L20&gt;=0, L19-L20&gt;0), L19-L20, ""), "")</f>
        <v/>
      </c>
      <c r="M21" s="70" t="str">
        <f>IFERROR(IF(AND(M19&gt;0, M20&gt;=0, M19-M20&gt;0), M19-M20, ""), "")</f>
        <v/>
      </c>
      <c r="N21" s="70" t="str">
        <f>IF(SUM(L21:M21)&gt;0, AVERAGE(L21:M21), "")</f>
        <v/>
      </c>
      <c r="O21" s="71"/>
      <c r="P21" s="65" t="s">
        <v>71</v>
      </c>
      <c r="Q21" s="70" t="str">
        <f>IFERROR(IF(AND(Q19&gt;0, Q20&gt;=0, Q19-Q20&gt;0), Q19-Q20, ""), "")</f>
        <v/>
      </c>
      <c r="R21" s="70" t="str">
        <f>IFERROR(IF(AND(R19&gt;0, R20&gt;=0, R19-R20&gt;0), R19-R20, ""), "")</f>
        <v/>
      </c>
      <c r="S21" s="70" t="str">
        <f>IF(SUM(Q21:R21)&gt;0, AVERAGE(Q21:R21), "")</f>
        <v/>
      </c>
    </row>
    <row r="22" spans="1:19" ht="15" customHeight="1">
      <c r="A22" s="60"/>
      <c r="B22" s="60"/>
      <c r="C22" s="60"/>
      <c r="D22" s="60"/>
      <c r="E22" s="60"/>
      <c r="F22" s="60"/>
      <c r="G22" s="60"/>
      <c r="H22" s="60"/>
      <c r="I22" s="60"/>
      <c r="J22" s="60"/>
      <c r="K22" s="60"/>
      <c r="L22" s="60"/>
      <c r="M22" s="60"/>
      <c r="N22" s="60"/>
      <c r="O22" s="60"/>
      <c r="P22" s="60"/>
      <c r="Q22" s="60"/>
      <c r="R22" s="60"/>
      <c r="S22" s="60"/>
    </row>
    <row r="23" spans="1:19" ht="15" customHeight="1">
      <c r="A23" s="61" t="s">
        <v>468</v>
      </c>
      <c r="B23" s="265">
        <f>B2</f>
        <v>2016</v>
      </c>
      <c r="C23" s="266"/>
      <c r="D23" s="267"/>
      <c r="E23" s="60"/>
      <c r="F23" s="61" t="s">
        <v>468</v>
      </c>
      <c r="G23" s="265">
        <f>G2</f>
        <v>2017</v>
      </c>
      <c r="H23" s="266"/>
      <c r="I23" s="267"/>
      <c r="J23" s="60"/>
      <c r="K23" s="61" t="s">
        <v>468</v>
      </c>
      <c r="L23" s="265">
        <f>L2</f>
        <v>2018</v>
      </c>
      <c r="M23" s="266"/>
      <c r="N23" s="267"/>
      <c r="O23" s="60"/>
      <c r="P23" s="61" t="s">
        <v>468</v>
      </c>
      <c r="Q23" s="265">
        <f>Q2</f>
        <v>2019</v>
      </c>
      <c r="R23" s="266"/>
      <c r="S23" s="267"/>
    </row>
    <row r="24" spans="1:19" ht="15" customHeight="1">
      <c r="A24" s="61"/>
      <c r="B24" s="58" t="s">
        <v>58</v>
      </c>
      <c r="C24" s="58" t="s">
        <v>59</v>
      </c>
      <c r="D24" s="58" t="s">
        <v>60</v>
      </c>
      <c r="E24" s="60"/>
      <c r="F24" s="61"/>
      <c r="G24" s="58" t="s">
        <v>58</v>
      </c>
      <c r="H24" s="58" t="s">
        <v>59</v>
      </c>
      <c r="I24" s="58" t="s">
        <v>60</v>
      </c>
      <c r="J24" s="60"/>
      <c r="K24" s="61"/>
      <c r="L24" s="58" t="s">
        <v>58</v>
      </c>
      <c r="M24" s="58" t="s">
        <v>59</v>
      </c>
      <c r="N24" s="58" t="s">
        <v>60</v>
      </c>
      <c r="O24" s="60"/>
      <c r="P24" s="61"/>
      <c r="Q24" s="58" t="s">
        <v>58</v>
      </c>
      <c r="R24" s="58" t="s">
        <v>59</v>
      </c>
      <c r="S24" s="58" t="s">
        <v>60</v>
      </c>
    </row>
    <row r="25" spans="1:19" ht="15" customHeight="1">
      <c r="A25" s="62" t="s">
        <v>46</v>
      </c>
      <c r="B25" s="64" t="str">
        <f>IF(B4="", "", IF(B$1="USD",B4*'6.- FX rate'!B30,IF('8.- Output Act Ext'!B$1="MXN",'8.- Output Act Ext'!B4,'8.- Output Act Ext'!B4*'6.- FX rate'!E30)))</f>
        <v/>
      </c>
      <c r="C25" s="64" t="str">
        <f>IF(C4="", "", IF(B$1="USD",C4*'6.- FX rate'!B31,IF('8.- Output Act Ext'!B$1="MXN",'8.- Output Act Ext'!C4,'8.- Output Act Ext'!C4*'6.- FX rate'!E31)))</f>
        <v/>
      </c>
      <c r="D25" s="64" t="str">
        <f>+IF(ISERROR(AVERAGE(B25:C25)),"",IF(AVERAGE(B25:C25)=0,"",AVERAGE((IF(B25=0,C25,B25)),(IF(C25=0,B25,C25)))))</f>
        <v/>
      </c>
      <c r="E25" s="72"/>
      <c r="F25" s="62" t="s">
        <v>46</v>
      </c>
      <c r="G25" s="64">
        <f>IF(G4="", "", IF(G$1="USD",G4*'6.- FX rate'!B42,IF('8.- Output Act Ext'!G$1="MXN",'8.- Output Act Ext'!G4,'8.- Output Act Ext'!G4*'6.- FX rate'!E42)))</f>
        <v>0</v>
      </c>
      <c r="H25" s="64" t="str">
        <f>IF(H4="", "", IF(G$1="USD",H4*'6.- FX rate'!B43,IF('8.- Output Act Ext'!G$1="MXN",'8.- Output Act Ext'!H4,'8.- Output Act Ext'!H4*'6.- FX rate'!E43)))</f>
        <v/>
      </c>
      <c r="I25" s="64" t="str">
        <f>+IF(ISERROR(AVERAGE(G25:H25)),"",IF(AVERAGE(G25:H25)=0,"",AVERAGE((IF(G25=0,H25,G25)),(IF(H25=0,G25,H25)))))</f>
        <v/>
      </c>
      <c r="J25" s="72"/>
      <c r="K25" s="62" t="s">
        <v>46</v>
      </c>
      <c r="L25" s="64">
        <f>IF(L4="", "", IF(L$1="USD",L4*'6.- FX rate'!B54,IF('8.- Output Act Ext'!L$1="MXN",'8.- Output Act Ext'!L4,'8.- Output Act Ext'!L4*'6.- FX rate'!E54)))</f>
        <v>0</v>
      </c>
      <c r="M25" s="64" t="str">
        <f>IF(M4="", "", IF(L$1="USD",M4*'6.- FX rate'!B55,IF('8.- Output Act Ext'!L$1="MXN",'8.- Output Act Ext'!M4,'8.- Output Act Ext'!M4*'6.- FX rate'!E55)))</f>
        <v/>
      </c>
      <c r="N25" s="64" t="str">
        <f>+IF(ISERROR(AVERAGE(L25:M25)),"",IF(AVERAGE(L25:M25)=0,"",AVERAGE((IF(L25=0,M25,L25)),(IF(M25=0,L25,M25)))))</f>
        <v/>
      </c>
      <c r="O25" s="72"/>
      <c r="P25" s="62" t="s">
        <v>46</v>
      </c>
      <c r="Q25" s="64">
        <f>IF(Q4="", "", IF(Q$1="USD",Q4*'6.- FX rate'!B66,IF('8.- Output Act Ext'!Q$1="MXN",'8.- Output Act Ext'!Q4,'8.- Output Act Ext'!Q4*'6.- FX rate'!E66)))</f>
        <v>0</v>
      </c>
      <c r="R25" s="64" t="str">
        <f>IF(R4="", "", IF(Q$1="USD",R4*'6.- FX rate'!B67,IF('8.- Output Act Ext'!Q$1="MXN",'8.- Output Act Ext'!R4,'8.- Output Act Ext'!R4*'6.- FX rate'!E67)))</f>
        <v/>
      </c>
      <c r="S25" s="64" t="str">
        <f>+IF(ISERROR(AVERAGE(Q25:R25)),"",IF(AVERAGE(Q25:R25)=0,"",AVERAGE((IF(Q25=0,R25,Q25)),(IF(R25=0,Q25,R25)))))</f>
        <v/>
      </c>
    </row>
    <row r="26" spans="1:19" ht="15" customHeight="1">
      <c r="A26" s="62" t="s">
        <v>47</v>
      </c>
      <c r="B26" s="64" t="str">
        <f>IF(B5="", "", IF(B$1="USD",B5*'6.- FX rate'!B31,IF('8.- Output Act Ext'!B$1="MXN",'8.- Output Act Ext'!B5,'8.- Output Act Ext'!B5*'6.- FX rate'!E31)))</f>
        <v/>
      </c>
      <c r="C26" s="64" t="str">
        <f>IF(C5="", "", IF(B$1="USD",C5*'6.- FX rate'!B32,IF('8.- Output Act Ext'!B$1="MXN",'8.- Output Act Ext'!C5,'8.- Output Act Ext'!C5*'6.- FX rate'!E32)))</f>
        <v/>
      </c>
      <c r="D26" s="64" t="str">
        <f t="shared" ref="D26:D36" si="8">+IF(ISERROR(AVERAGE(B26:C26)),"",IF(AVERAGE(B26:C26)=0,"",AVERAGE((IF(B26=0,C26,B26)),(IF(C26=0,B26,C26)))))</f>
        <v/>
      </c>
      <c r="E26" s="72"/>
      <c r="F26" s="62" t="s">
        <v>47</v>
      </c>
      <c r="G26" s="64" t="str">
        <f>IF(G5="", "", IF(G$1="USD",G5*'6.- FX rate'!B43,IF('8.- Output Act Ext'!G$1="MXN",'8.- Output Act Ext'!G5,'8.- Output Act Ext'!G5*'6.- FX rate'!E43)))</f>
        <v/>
      </c>
      <c r="H26" s="64" t="str">
        <f>IF(H5="", "", IF(G$1="USD",H5*'6.- FX rate'!B44,IF('8.- Output Act Ext'!G$1="MXN",'8.- Output Act Ext'!H5,'8.- Output Act Ext'!H5*'6.- FX rate'!E44)))</f>
        <v/>
      </c>
      <c r="I26" s="64" t="str">
        <f t="shared" ref="I26:I36" si="9">+IF(ISERROR(AVERAGE(G26:H26)),"",IF(AVERAGE(G26:H26)=0,"",AVERAGE((IF(G26=0,H26,G26)),(IF(H26=0,G26,H26)))))</f>
        <v/>
      </c>
      <c r="J26" s="72"/>
      <c r="K26" s="62" t="s">
        <v>47</v>
      </c>
      <c r="L26" s="64" t="str">
        <f>IF(L5="", "", IF(L$1="USD",L5*'6.- FX rate'!B55,IF('8.- Output Act Ext'!L$1="MXN",'8.- Output Act Ext'!L5,'8.- Output Act Ext'!L5*'6.- FX rate'!E55)))</f>
        <v/>
      </c>
      <c r="M26" s="64" t="str">
        <f>IF(M5="", "", IF(L$1="USD",M5*'6.- FX rate'!B56,IF('8.- Output Act Ext'!L$1="MXN",'8.- Output Act Ext'!M5,'8.- Output Act Ext'!M5*'6.- FX rate'!E56)))</f>
        <v/>
      </c>
      <c r="N26" s="64" t="str">
        <f t="shared" ref="N26:N36" si="10">+IF(ISERROR(AVERAGE(L26:M26)),"",IF(AVERAGE(L26:M26)=0,"",AVERAGE((IF(L26=0,M26,L26)),(IF(M26=0,L26,M26)))))</f>
        <v/>
      </c>
      <c r="O26" s="72"/>
      <c r="P26" s="62" t="s">
        <v>47</v>
      </c>
      <c r="Q26" s="64" t="str">
        <f>IF(Q5="", "", IF(Q$1="USD",Q5*'6.- FX rate'!B67,IF('8.- Output Act Ext'!Q$1="MXN",'8.- Output Act Ext'!Q5,'8.- Output Act Ext'!Q5*'6.- FX rate'!E67)))</f>
        <v/>
      </c>
      <c r="R26" s="64" t="str">
        <f>IF(R5="", "", IF(Q$1="USD",R5*'6.- FX rate'!B68,IF('8.- Output Act Ext'!Q$1="MXN",'8.- Output Act Ext'!R5,'8.- Output Act Ext'!R5*'6.- FX rate'!E68)))</f>
        <v/>
      </c>
      <c r="S26" s="64" t="str">
        <f t="shared" ref="S26:S36" si="11">+IF(ISERROR(AVERAGE(Q26:R26)),"",IF(AVERAGE(Q26:R26)=0,"",AVERAGE((IF(Q26=0,R26,Q26)),(IF(R26=0,Q26,R26)))))</f>
        <v/>
      </c>
    </row>
    <row r="27" spans="1:19" ht="15" customHeight="1">
      <c r="A27" s="62" t="s">
        <v>48</v>
      </c>
      <c r="B27" s="64" t="str">
        <f>IF(B6="", "", IF(B$1="USD",B6*'6.- FX rate'!B32,IF('8.- Output Act Ext'!B$1="MXN",'8.- Output Act Ext'!B6,'8.- Output Act Ext'!B6*'6.- FX rate'!E32)))</f>
        <v/>
      </c>
      <c r="C27" s="64" t="str">
        <f>IF(C6="", "", IF(B$1="USD",C6*'6.- FX rate'!B33,IF('8.- Output Act Ext'!B$1="MXN",'8.- Output Act Ext'!C6,'8.- Output Act Ext'!C6*'6.- FX rate'!E33)))</f>
        <v/>
      </c>
      <c r="D27" s="64" t="str">
        <f t="shared" si="8"/>
        <v/>
      </c>
      <c r="E27" s="72"/>
      <c r="F27" s="62" t="s">
        <v>48</v>
      </c>
      <c r="G27" s="64" t="str">
        <f>IF(G6="", "", IF(G$1="USD",G6*'6.- FX rate'!B44,IF('8.- Output Act Ext'!G$1="MXN",'8.- Output Act Ext'!G6,'8.- Output Act Ext'!G6*'6.- FX rate'!E44)))</f>
        <v/>
      </c>
      <c r="H27" s="64" t="str">
        <f>IF(H6="", "", IF(G$1="USD",H6*'6.- FX rate'!B45,IF('8.- Output Act Ext'!G$1="MXN",'8.- Output Act Ext'!H6,'8.- Output Act Ext'!H6*'6.- FX rate'!E45)))</f>
        <v/>
      </c>
      <c r="I27" s="64" t="str">
        <f t="shared" si="9"/>
        <v/>
      </c>
      <c r="J27" s="72"/>
      <c r="K27" s="62" t="s">
        <v>48</v>
      </c>
      <c r="L27" s="64" t="str">
        <f>IF(L6="", "", IF(L$1="USD",L6*'6.- FX rate'!B56,IF('8.- Output Act Ext'!L$1="MXN",'8.- Output Act Ext'!L6,'8.- Output Act Ext'!L6*'6.- FX rate'!E56)))</f>
        <v/>
      </c>
      <c r="M27" s="64" t="str">
        <f>IF(M6="", "", IF(L$1="USD",M6*'6.- FX rate'!B57,IF('8.- Output Act Ext'!L$1="MXN",'8.- Output Act Ext'!M6,'8.- Output Act Ext'!M6*'6.- FX rate'!E57)))</f>
        <v/>
      </c>
      <c r="N27" s="64" t="str">
        <f t="shared" si="10"/>
        <v/>
      </c>
      <c r="O27" s="72"/>
      <c r="P27" s="62" t="s">
        <v>48</v>
      </c>
      <c r="Q27" s="64" t="str">
        <f>IF(Q6="", "", IF(Q$1="USD",Q6*'6.- FX rate'!B68,IF('8.- Output Act Ext'!Q$1="MXN",'8.- Output Act Ext'!Q6,'8.- Output Act Ext'!Q6*'6.- FX rate'!E68)))</f>
        <v/>
      </c>
      <c r="R27" s="64" t="str">
        <f>IF(R6="", "", IF(Q$1="USD",R6*'6.- FX rate'!B69,IF('8.- Output Act Ext'!Q$1="MXN",'8.- Output Act Ext'!R6,'8.- Output Act Ext'!R6*'6.- FX rate'!E69)))</f>
        <v/>
      </c>
      <c r="S27" s="64" t="str">
        <f t="shared" si="11"/>
        <v/>
      </c>
    </row>
    <row r="28" spans="1:19" ht="15" customHeight="1">
      <c r="A28" s="62" t="s">
        <v>49</v>
      </c>
      <c r="B28" s="64" t="str">
        <f>IF(B7="", "", IF(B$1="USD",B7*'6.- FX rate'!B33,IF('8.- Output Act Ext'!B$1="MXN",'8.- Output Act Ext'!B7,'8.- Output Act Ext'!B7*'6.- FX rate'!E33)))</f>
        <v/>
      </c>
      <c r="C28" s="64" t="str">
        <f>IF(C7="", "", IF(B$1="USD",C7*'6.- FX rate'!B34,IF('8.- Output Act Ext'!B$1="MXN",'8.- Output Act Ext'!C7,'8.- Output Act Ext'!C7*'6.- FX rate'!E34)))</f>
        <v/>
      </c>
      <c r="D28" s="64" t="str">
        <f t="shared" si="8"/>
        <v/>
      </c>
      <c r="E28" s="72"/>
      <c r="F28" s="62" t="s">
        <v>49</v>
      </c>
      <c r="G28" s="64" t="str">
        <f>IF(G7="", "", IF(G$1="USD",G7*'6.- FX rate'!B45,IF('8.- Output Act Ext'!G$1="MXN",'8.- Output Act Ext'!G7,'8.- Output Act Ext'!G7*'6.- FX rate'!E45)))</f>
        <v/>
      </c>
      <c r="H28" s="64" t="str">
        <f>IF(H7="", "", IF(G$1="USD",H7*'6.- FX rate'!B46,IF('8.- Output Act Ext'!G$1="MXN",'8.- Output Act Ext'!H7,'8.- Output Act Ext'!H7*'6.- FX rate'!E46)))</f>
        <v/>
      </c>
      <c r="I28" s="64" t="str">
        <f t="shared" si="9"/>
        <v/>
      </c>
      <c r="J28" s="72"/>
      <c r="K28" s="62" t="s">
        <v>49</v>
      </c>
      <c r="L28" s="64" t="str">
        <f>IF(L7="", "", IF(L$1="USD",L7*'6.- FX rate'!B57,IF('8.- Output Act Ext'!L$1="MXN",'8.- Output Act Ext'!L7,'8.- Output Act Ext'!L7*'6.- FX rate'!E57)))</f>
        <v/>
      </c>
      <c r="M28" s="64" t="str">
        <f>IF(M7="", "", IF(L$1="USD",M7*'6.- FX rate'!B58,IF('8.- Output Act Ext'!L$1="MXN",'8.- Output Act Ext'!M7,'8.- Output Act Ext'!M7*'6.- FX rate'!E58)))</f>
        <v/>
      </c>
      <c r="N28" s="64" t="str">
        <f t="shared" si="10"/>
        <v/>
      </c>
      <c r="O28" s="72"/>
      <c r="P28" s="62" t="s">
        <v>49</v>
      </c>
      <c r="Q28" s="64" t="str">
        <f>IF(Q7="", "", IF(Q$1="USD",Q7*'6.- FX rate'!B69,IF('8.- Output Act Ext'!Q$1="MXN",'8.- Output Act Ext'!Q7,'8.- Output Act Ext'!Q7*'6.- FX rate'!E69)))</f>
        <v/>
      </c>
      <c r="R28" s="64" t="str">
        <f>IF(R7="", "", IF(Q$1="USD",R7*'6.- FX rate'!B70,IF('8.- Output Act Ext'!Q$1="MXN",'8.- Output Act Ext'!R7,'8.- Output Act Ext'!R7*'6.- FX rate'!E70)))</f>
        <v/>
      </c>
      <c r="S28" s="64" t="str">
        <f t="shared" si="11"/>
        <v/>
      </c>
    </row>
    <row r="29" spans="1:19" ht="15" customHeight="1">
      <c r="A29" s="62" t="s">
        <v>50</v>
      </c>
      <c r="B29" s="64" t="str">
        <f>IF(B8="", "", IF(B$1="USD",B8*'6.- FX rate'!B34,IF('8.- Output Act Ext'!B$1="MXN",'8.- Output Act Ext'!B8,'8.- Output Act Ext'!B8*'6.- FX rate'!E34)))</f>
        <v/>
      </c>
      <c r="C29" s="64" t="str">
        <f>IF(C8="", "", IF(B$1="USD",C8*'6.- FX rate'!B35,IF('8.- Output Act Ext'!B$1="MXN",'8.- Output Act Ext'!C8,'8.- Output Act Ext'!C8*'6.- FX rate'!E35)))</f>
        <v/>
      </c>
      <c r="D29" s="64" t="str">
        <f t="shared" si="8"/>
        <v/>
      </c>
      <c r="E29" s="72"/>
      <c r="F29" s="62" t="s">
        <v>50</v>
      </c>
      <c r="G29" s="64" t="str">
        <f>IF(G8="", "", IF(G$1="USD",G8*'6.- FX rate'!B46,IF('8.- Output Act Ext'!G$1="MXN",'8.- Output Act Ext'!G8,'8.- Output Act Ext'!G8*'6.- FX rate'!E46)))</f>
        <v/>
      </c>
      <c r="H29" s="64" t="str">
        <f>IF(H8="", "", IF(G$1="USD",H8*'6.- FX rate'!B47,IF('8.- Output Act Ext'!G$1="MXN",'8.- Output Act Ext'!H8,'8.- Output Act Ext'!H8*'6.- FX rate'!E47)))</f>
        <v/>
      </c>
      <c r="I29" s="64" t="str">
        <f t="shared" si="9"/>
        <v/>
      </c>
      <c r="J29" s="72"/>
      <c r="K29" s="62" t="s">
        <v>50</v>
      </c>
      <c r="L29" s="64" t="str">
        <f>IF(L8="", "", IF(L$1="USD",L8*'6.- FX rate'!B58,IF('8.- Output Act Ext'!L$1="MXN",'8.- Output Act Ext'!L8,'8.- Output Act Ext'!L8*'6.- FX rate'!E58)))</f>
        <v/>
      </c>
      <c r="M29" s="64" t="str">
        <f>IF(M8="", "", IF(L$1="USD",M8*'6.- FX rate'!B59,IF('8.- Output Act Ext'!L$1="MXN",'8.- Output Act Ext'!M8,'8.- Output Act Ext'!M8*'6.- FX rate'!E59)))</f>
        <v/>
      </c>
      <c r="N29" s="64" t="str">
        <f t="shared" si="10"/>
        <v/>
      </c>
      <c r="O29" s="72"/>
      <c r="P29" s="62" t="s">
        <v>50</v>
      </c>
      <c r="Q29" s="64" t="str">
        <f>IF(Q8="", "", IF(Q$1="USD",Q8*'6.- FX rate'!B70,IF('8.- Output Act Ext'!Q$1="MXN",'8.- Output Act Ext'!Q8,'8.- Output Act Ext'!Q8*'6.- FX rate'!E70)))</f>
        <v/>
      </c>
      <c r="R29" s="64" t="str">
        <f>IF(R8="", "", IF(Q$1="USD",R8*'6.- FX rate'!B71,IF('8.- Output Act Ext'!Q$1="MXN",'8.- Output Act Ext'!R8,'8.- Output Act Ext'!R8*'6.- FX rate'!E71)))</f>
        <v/>
      </c>
      <c r="S29" s="64" t="str">
        <f t="shared" si="11"/>
        <v/>
      </c>
    </row>
    <row r="30" spans="1:19" ht="15" customHeight="1">
      <c r="A30" s="62" t="s">
        <v>51</v>
      </c>
      <c r="B30" s="64" t="str">
        <f>IF(B9="", "", IF(B$1="USD",B9*'6.- FX rate'!B35,IF('8.- Output Act Ext'!B$1="MXN",'8.- Output Act Ext'!B9,'8.- Output Act Ext'!B9*'6.- FX rate'!E35)))</f>
        <v/>
      </c>
      <c r="C30" s="64" t="str">
        <f>IF(C9="", "", IF(B$1="USD",C9*'6.- FX rate'!B36,IF('8.- Output Act Ext'!B$1="MXN",'8.- Output Act Ext'!C9,'8.- Output Act Ext'!C9*'6.- FX rate'!E36)))</f>
        <v/>
      </c>
      <c r="D30" s="64" t="str">
        <f t="shared" si="8"/>
        <v/>
      </c>
      <c r="E30" s="72"/>
      <c r="F30" s="62" t="s">
        <v>51</v>
      </c>
      <c r="G30" s="64" t="str">
        <f>IF(G9="", "", IF(G$1="USD",G9*'6.- FX rate'!B47,IF('8.- Output Act Ext'!G$1="MXN",'8.- Output Act Ext'!G9,'8.- Output Act Ext'!G9*'6.- FX rate'!E47)))</f>
        <v/>
      </c>
      <c r="H30" s="64" t="str">
        <f>IF(H9="", "", IF(G$1="USD",H9*'6.- FX rate'!B48,IF('8.- Output Act Ext'!G$1="MXN",'8.- Output Act Ext'!H9,'8.- Output Act Ext'!H9*'6.- FX rate'!E48)))</f>
        <v/>
      </c>
      <c r="I30" s="64" t="str">
        <f t="shared" si="9"/>
        <v/>
      </c>
      <c r="J30" s="72"/>
      <c r="K30" s="62" t="s">
        <v>51</v>
      </c>
      <c r="L30" s="64" t="str">
        <f>IF(L9="", "", IF(L$1="USD",L9*'6.- FX rate'!B59,IF('8.- Output Act Ext'!L$1="MXN",'8.- Output Act Ext'!L9,'8.- Output Act Ext'!L9*'6.- FX rate'!E59)))</f>
        <v/>
      </c>
      <c r="M30" s="64" t="str">
        <f>IF(M9="", "", IF(L$1="USD",M9*'6.- FX rate'!B60,IF('8.- Output Act Ext'!L$1="MXN",'8.- Output Act Ext'!M9,'8.- Output Act Ext'!M9*'6.- FX rate'!E60)))</f>
        <v/>
      </c>
      <c r="N30" s="64" t="str">
        <f t="shared" si="10"/>
        <v/>
      </c>
      <c r="O30" s="72"/>
      <c r="P30" s="62" t="s">
        <v>51</v>
      </c>
      <c r="Q30" s="64" t="str">
        <f>IF(Q9="", "", IF(Q$1="USD",Q9*'6.- FX rate'!B71,IF('8.- Output Act Ext'!Q$1="MXN",'8.- Output Act Ext'!Q9,'8.- Output Act Ext'!Q9*'6.- FX rate'!E71)))</f>
        <v/>
      </c>
      <c r="R30" s="64" t="str">
        <f>IF(R9="", "", IF(Q$1="USD",R9*'6.- FX rate'!B72,IF('8.- Output Act Ext'!Q$1="MXN",'8.- Output Act Ext'!R9,'8.- Output Act Ext'!R9*'6.- FX rate'!E72)))</f>
        <v/>
      </c>
      <c r="S30" s="64" t="str">
        <f t="shared" si="11"/>
        <v/>
      </c>
    </row>
    <row r="31" spans="1:19" ht="15" customHeight="1">
      <c r="A31" s="62" t="s">
        <v>52</v>
      </c>
      <c r="B31" s="64" t="str">
        <f>IF(B10="", "", IF(B$1="USD",B10*'6.- FX rate'!B36,IF('8.- Output Act Ext'!B$1="MXN",'8.- Output Act Ext'!B10,'8.- Output Act Ext'!B10*'6.- FX rate'!E36)))</f>
        <v/>
      </c>
      <c r="C31" s="64" t="str">
        <f>IF(C10="", "", IF(B$1="USD",C10*'6.- FX rate'!B37,IF('8.- Output Act Ext'!B$1="MXN",'8.- Output Act Ext'!C10,'8.- Output Act Ext'!C10*'6.- FX rate'!E37)))</f>
        <v/>
      </c>
      <c r="D31" s="64" t="str">
        <f t="shared" si="8"/>
        <v/>
      </c>
      <c r="E31" s="72"/>
      <c r="F31" s="62" t="s">
        <v>52</v>
      </c>
      <c r="G31" s="64" t="str">
        <f>IF(G10="", "", IF(G$1="USD",G10*'6.- FX rate'!B48,IF('8.- Output Act Ext'!G$1="MXN",'8.- Output Act Ext'!G10,'8.- Output Act Ext'!G10*'6.- FX rate'!E48)))</f>
        <v/>
      </c>
      <c r="H31" s="64" t="str">
        <f>IF(H10="", "", IF(G$1="USD",H10*'6.- FX rate'!B49,IF('8.- Output Act Ext'!G$1="MXN",'8.- Output Act Ext'!H10,'8.- Output Act Ext'!H10*'6.- FX rate'!E49)))</f>
        <v/>
      </c>
      <c r="I31" s="64" t="str">
        <f t="shared" si="9"/>
        <v/>
      </c>
      <c r="J31" s="72"/>
      <c r="K31" s="62" t="s">
        <v>52</v>
      </c>
      <c r="L31" s="64" t="str">
        <f>IF(L10="", "", IF(L$1="USD",L10*'6.- FX rate'!B60,IF('8.- Output Act Ext'!L$1="MXN",'8.- Output Act Ext'!L10,'8.- Output Act Ext'!L10*'6.- FX rate'!E60)))</f>
        <v/>
      </c>
      <c r="M31" s="64" t="str">
        <f>IF(M10="", "", IF(L$1="USD",M10*'6.- FX rate'!B61,IF('8.- Output Act Ext'!L$1="MXN",'8.- Output Act Ext'!M10,'8.- Output Act Ext'!M10*'6.- FX rate'!E61)))</f>
        <v/>
      </c>
      <c r="N31" s="64" t="str">
        <f t="shared" si="10"/>
        <v/>
      </c>
      <c r="O31" s="72"/>
      <c r="P31" s="62" t="s">
        <v>52</v>
      </c>
      <c r="Q31" s="64" t="str">
        <f>IF(Q10="", "", IF(Q$1="USD",Q10*'6.- FX rate'!B72,IF('8.- Output Act Ext'!Q$1="MXN",'8.- Output Act Ext'!Q10,'8.- Output Act Ext'!Q10*'6.- FX rate'!E72)))</f>
        <v/>
      </c>
      <c r="R31" s="64" t="str">
        <f>IF(R10="", "", IF(Q$1="USD",R10*'6.- FX rate'!B73,IF('8.- Output Act Ext'!Q$1="MXN",'8.- Output Act Ext'!R10,'8.- Output Act Ext'!R10*'6.- FX rate'!E73)))</f>
        <v/>
      </c>
      <c r="S31" s="64" t="str">
        <f t="shared" si="11"/>
        <v/>
      </c>
    </row>
    <row r="32" spans="1:19" ht="15" customHeight="1">
      <c r="A32" s="62" t="s">
        <v>53</v>
      </c>
      <c r="B32" s="64" t="str">
        <f>IF(B11="", "", IF(B$1="USD",B11*'6.- FX rate'!B37,IF('8.- Output Act Ext'!B$1="MXN",'8.- Output Act Ext'!B11,'8.- Output Act Ext'!B11*'6.- FX rate'!E37)))</f>
        <v/>
      </c>
      <c r="C32" s="64" t="str">
        <f>IF(C11="", "", IF(B$1="USD",C11*'6.- FX rate'!B38,IF('8.- Output Act Ext'!B$1="MXN",'8.- Output Act Ext'!C11,'8.- Output Act Ext'!C11*'6.- FX rate'!E38)))</f>
        <v/>
      </c>
      <c r="D32" s="64" t="str">
        <f t="shared" si="8"/>
        <v/>
      </c>
      <c r="E32" s="72"/>
      <c r="F32" s="62" t="s">
        <v>53</v>
      </c>
      <c r="G32" s="64" t="str">
        <f>IF(G11="", "", IF(G$1="USD",G11*'6.- FX rate'!B49,IF('8.- Output Act Ext'!G$1="MXN",'8.- Output Act Ext'!G11,'8.- Output Act Ext'!G11*'6.- FX rate'!E49)))</f>
        <v/>
      </c>
      <c r="H32" s="64" t="str">
        <f>IF(H11="", "", IF(G$1="USD",H11*'6.- FX rate'!B50,IF('8.- Output Act Ext'!G$1="MXN",'8.- Output Act Ext'!H11,'8.- Output Act Ext'!H11*'6.- FX rate'!E50)))</f>
        <v/>
      </c>
      <c r="I32" s="64" t="str">
        <f t="shared" si="9"/>
        <v/>
      </c>
      <c r="J32" s="72"/>
      <c r="K32" s="62" t="s">
        <v>53</v>
      </c>
      <c r="L32" s="64" t="str">
        <f>IF(L11="", "", IF(L$1="USD",L11*'6.- FX rate'!B61,IF('8.- Output Act Ext'!L$1="MXN",'8.- Output Act Ext'!L11,'8.- Output Act Ext'!L11*'6.- FX rate'!E61)))</f>
        <v/>
      </c>
      <c r="M32" s="64" t="str">
        <f>IF(M11="", "", IF(L$1="USD",M11*'6.- FX rate'!B62,IF('8.- Output Act Ext'!L$1="MXN",'8.- Output Act Ext'!M11,'8.- Output Act Ext'!M11*'6.- FX rate'!E62)))</f>
        <v/>
      </c>
      <c r="N32" s="64" t="str">
        <f t="shared" si="10"/>
        <v/>
      </c>
      <c r="O32" s="72"/>
      <c r="P32" s="62" t="s">
        <v>53</v>
      </c>
      <c r="Q32" s="64" t="str">
        <f>IF(Q11="", "", IF(Q$1="USD",Q11*'6.- FX rate'!B73,IF('8.- Output Act Ext'!Q$1="MXN",'8.- Output Act Ext'!Q11,'8.- Output Act Ext'!Q11*'6.- FX rate'!E73)))</f>
        <v/>
      </c>
      <c r="R32" s="64" t="str">
        <f>IF(R11="", "", IF(Q$1="USD",R11*'6.- FX rate'!B74,IF('8.- Output Act Ext'!Q$1="MXN",'8.- Output Act Ext'!R11,'8.- Output Act Ext'!R11*'6.- FX rate'!E74)))</f>
        <v/>
      </c>
      <c r="S32" s="64" t="str">
        <f t="shared" si="11"/>
        <v/>
      </c>
    </row>
    <row r="33" spans="1:19" ht="15" customHeight="1">
      <c r="A33" s="62" t="s">
        <v>54</v>
      </c>
      <c r="B33" s="64" t="str">
        <f>IF(B12="", "", IF(B$1="USD",B12*'6.- FX rate'!B38,IF('8.- Output Act Ext'!B$1="MXN",'8.- Output Act Ext'!B12,'8.- Output Act Ext'!B12*'6.- FX rate'!E38)))</f>
        <v/>
      </c>
      <c r="C33" s="64" t="str">
        <f>IF(C12="", "", IF(B$1="USD",C12*'6.- FX rate'!B39,IF('8.- Output Act Ext'!B$1="MXN",'8.- Output Act Ext'!C12,'8.- Output Act Ext'!C12*'6.- FX rate'!E39)))</f>
        <v/>
      </c>
      <c r="D33" s="64" t="str">
        <f t="shared" si="8"/>
        <v/>
      </c>
      <c r="E33" s="72"/>
      <c r="F33" s="62" t="s">
        <v>54</v>
      </c>
      <c r="G33" s="64" t="str">
        <f>IF(G12="", "", IF(G$1="USD",G12*'6.- FX rate'!B50,IF('8.- Output Act Ext'!G$1="MXN",'8.- Output Act Ext'!G12,'8.- Output Act Ext'!G12*'6.- FX rate'!E50)))</f>
        <v/>
      </c>
      <c r="H33" s="64" t="str">
        <f>IF(H12="", "", IF(G$1="USD",H12*'6.- FX rate'!B51,IF('8.- Output Act Ext'!G$1="MXN",'8.- Output Act Ext'!H12,'8.- Output Act Ext'!H12*'6.- FX rate'!E51)))</f>
        <v/>
      </c>
      <c r="I33" s="64" t="str">
        <f t="shared" si="9"/>
        <v/>
      </c>
      <c r="J33" s="72"/>
      <c r="K33" s="62" t="s">
        <v>54</v>
      </c>
      <c r="L33" s="64" t="str">
        <f>IF(L12="", "", IF(L$1="USD",L12*'6.- FX rate'!B62,IF('8.- Output Act Ext'!L$1="MXN",'8.- Output Act Ext'!L12,'8.- Output Act Ext'!L12*'6.- FX rate'!E62)))</f>
        <v/>
      </c>
      <c r="M33" s="64" t="str">
        <f>IF(M12="", "", IF(L$1="USD",M12*'6.- FX rate'!B63,IF('8.- Output Act Ext'!L$1="MXN",'8.- Output Act Ext'!M12,'8.- Output Act Ext'!M12*'6.- FX rate'!E63)))</f>
        <v/>
      </c>
      <c r="N33" s="64" t="str">
        <f t="shared" si="10"/>
        <v/>
      </c>
      <c r="O33" s="72"/>
      <c r="P33" s="62" t="s">
        <v>54</v>
      </c>
      <c r="Q33" s="64" t="str">
        <f>IF(Q12="", "", IF(Q$1="USD",Q12*'6.- FX rate'!B74,IF('8.- Output Act Ext'!Q$1="MXN",'8.- Output Act Ext'!Q12,'8.- Output Act Ext'!Q12*'6.- FX rate'!E74)))</f>
        <v/>
      </c>
      <c r="R33" s="64" t="str">
        <f>IF(R12="", "", IF(Q$1="USD",R12*'6.- FX rate'!B75,IF('8.- Output Act Ext'!Q$1="MXN",'8.- Output Act Ext'!R12,'8.- Output Act Ext'!R12*'6.- FX rate'!E75)))</f>
        <v/>
      </c>
      <c r="S33" s="64" t="str">
        <f t="shared" si="11"/>
        <v/>
      </c>
    </row>
    <row r="34" spans="1:19" ht="15" customHeight="1">
      <c r="A34" s="62" t="s">
        <v>55</v>
      </c>
      <c r="B34" s="64" t="str">
        <f>IF(B13="", "", IF(B$1="USD",B13*'6.- FX rate'!B39,IF('8.- Output Act Ext'!B$1="MXN",'8.- Output Act Ext'!B13,'8.- Output Act Ext'!B13*'6.- FX rate'!E39)))</f>
        <v/>
      </c>
      <c r="C34" s="64" t="str">
        <f>IF(C13="", "", IF(B$1="USD",C13*'6.- FX rate'!B40,IF('8.- Output Act Ext'!B$1="MXN",'8.- Output Act Ext'!C13,'8.- Output Act Ext'!C13*'6.- FX rate'!E40)))</f>
        <v/>
      </c>
      <c r="D34" s="64" t="str">
        <f t="shared" si="8"/>
        <v/>
      </c>
      <c r="E34" s="72"/>
      <c r="F34" s="62" t="s">
        <v>55</v>
      </c>
      <c r="G34" s="64" t="str">
        <f>IF(G13="", "", IF(G$1="USD",G13*'6.- FX rate'!B51,IF('8.- Output Act Ext'!G$1="MXN",'8.- Output Act Ext'!G13,'8.- Output Act Ext'!G13*'6.- FX rate'!E51)))</f>
        <v/>
      </c>
      <c r="H34" s="64" t="str">
        <f>IF(H13="", "", IF(G$1="USD",H13*'6.- FX rate'!B52,IF('8.- Output Act Ext'!G$1="MXN",'8.- Output Act Ext'!H13,'8.- Output Act Ext'!H13*'6.- FX rate'!E52)))</f>
        <v/>
      </c>
      <c r="I34" s="64" t="str">
        <f t="shared" si="9"/>
        <v/>
      </c>
      <c r="J34" s="72"/>
      <c r="K34" s="62" t="s">
        <v>55</v>
      </c>
      <c r="L34" s="64" t="str">
        <f>IF(L13="", "", IF(L$1="USD",L13*'6.- FX rate'!B63,IF('8.- Output Act Ext'!L$1="MXN",'8.- Output Act Ext'!L13,'8.- Output Act Ext'!L13*'6.- FX rate'!E63)))</f>
        <v/>
      </c>
      <c r="M34" s="64" t="str">
        <f>IF(M13="", "", IF(L$1="USD",M13*'6.- FX rate'!B64,IF('8.- Output Act Ext'!L$1="MXN",'8.- Output Act Ext'!M13,'8.- Output Act Ext'!M13*'6.- FX rate'!E64)))</f>
        <v/>
      </c>
      <c r="N34" s="64" t="str">
        <f t="shared" si="10"/>
        <v/>
      </c>
      <c r="O34" s="72"/>
      <c r="P34" s="62" t="s">
        <v>55</v>
      </c>
      <c r="Q34" s="64" t="str">
        <f>IF(Q13="", "", IF(Q$1="USD",Q13*'6.- FX rate'!B75,IF('8.- Output Act Ext'!Q$1="MXN",'8.- Output Act Ext'!Q13,'8.- Output Act Ext'!Q13*'6.- FX rate'!E75)))</f>
        <v/>
      </c>
      <c r="R34" s="64" t="str">
        <f>IF(R13="", "", IF(Q$1="USD",R13*'6.- FX rate'!B76,IF('8.- Output Act Ext'!Q$1="MXN",'8.- Output Act Ext'!R13,'8.- Output Act Ext'!R13*'6.- FX rate'!E76)))</f>
        <v/>
      </c>
      <c r="S34" s="64" t="str">
        <f t="shared" si="11"/>
        <v/>
      </c>
    </row>
    <row r="35" spans="1:19" ht="15" customHeight="1">
      <c r="A35" s="62" t="s">
        <v>56</v>
      </c>
      <c r="B35" s="64" t="str">
        <f>IF(B14="", "", IF(B$1="USD",B14*'6.- FX rate'!B40,IF('8.- Output Act Ext'!B$1="MXN",'8.- Output Act Ext'!B14,'8.- Output Act Ext'!B14*'6.- FX rate'!E40)))</f>
        <v/>
      </c>
      <c r="C35" s="64" t="str">
        <f>IF(C14="", "", IF(B$1="USD",C14*'6.- FX rate'!B41,IF('8.- Output Act Ext'!B$1="MXN",'8.- Output Act Ext'!C14,'8.- Output Act Ext'!C14*'6.- FX rate'!E41)))</f>
        <v/>
      </c>
      <c r="D35" s="64" t="str">
        <f t="shared" si="8"/>
        <v/>
      </c>
      <c r="E35" s="72"/>
      <c r="F35" s="62" t="s">
        <v>56</v>
      </c>
      <c r="G35" s="64" t="str">
        <f>IF(G14="", "", IF(G$1="USD",G14*'6.- FX rate'!B52,IF('8.- Output Act Ext'!G$1="MXN",'8.- Output Act Ext'!G14,'8.- Output Act Ext'!G14*'6.- FX rate'!E52)))</f>
        <v/>
      </c>
      <c r="H35" s="64" t="str">
        <f>IF(H14="", "", IF(G$1="USD",H14*'6.- FX rate'!B53,IF('8.- Output Act Ext'!G$1="MXN",'8.- Output Act Ext'!H14,'8.- Output Act Ext'!H14*'6.- FX rate'!E53)))</f>
        <v/>
      </c>
      <c r="I35" s="64" t="str">
        <f>+IF(ISERROR(AVERAGE(G35:H35)),"",IF(AVERAGE(G35:H35)=0,"",AVERAGE((IF(G35=0,H35,G35)),(IF(H35=0,G35,H35)))))</f>
        <v/>
      </c>
      <c r="J35" s="72"/>
      <c r="K35" s="62" t="s">
        <v>56</v>
      </c>
      <c r="L35" s="64" t="str">
        <f>IF(L14="", "", IF(L$1="USD",L14*'6.- FX rate'!B64,IF('8.- Output Act Ext'!L$1="MXN",'8.- Output Act Ext'!L14,'8.- Output Act Ext'!L14*'6.- FX rate'!E64)))</f>
        <v/>
      </c>
      <c r="M35" s="64" t="str">
        <f>IF(M14="", "", IF(L$1="USD",M14*'6.- FX rate'!B65,IF('8.- Output Act Ext'!L$1="MXN",'8.- Output Act Ext'!M14,'8.- Output Act Ext'!M14*'6.- FX rate'!E65)))</f>
        <v/>
      </c>
      <c r="N35" s="64" t="str">
        <f t="shared" si="10"/>
        <v/>
      </c>
      <c r="O35" s="72"/>
      <c r="P35" s="62" t="s">
        <v>56</v>
      </c>
      <c r="Q35" s="64" t="str">
        <f>IF(Q14="", "", IF(Q$1="USD",Q14*'6.- FX rate'!B76,IF('8.- Output Act Ext'!Q$1="MXN",'8.- Output Act Ext'!Q14,'8.- Output Act Ext'!Q14*'6.- FX rate'!E76)))</f>
        <v/>
      </c>
      <c r="R35" s="64" t="str">
        <f>IF(R14="", "", IF(Q$1="USD",R14*'6.- FX rate'!B77,IF('8.- Output Act Ext'!Q$1="MXN",'8.- Output Act Ext'!R14,'8.- Output Act Ext'!R14*'6.- FX rate'!E77)))</f>
        <v/>
      </c>
      <c r="S35" s="64" t="str">
        <f t="shared" si="11"/>
        <v/>
      </c>
    </row>
    <row r="36" spans="1:19" ht="15" customHeight="1">
      <c r="A36" s="62" t="s">
        <v>57</v>
      </c>
      <c r="B36" s="64" t="str">
        <f>IF(B15="", "", IF(B$1="USD",B15*'6.- FX rate'!B41,IF('8.- Output Act Ext'!B$1="MXN",'8.- Output Act Ext'!B15,'8.- Output Act Ext'!B15*'6.- FX rate'!E41)))</f>
        <v/>
      </c>
      <c r="C36" s="64" t="str">
        <f>IF(C15="", "", IF(B$1="USD",C15*'6.- FX rate'!B42,IF('8.- Output Act Ext'!B$1="MXN",'8.- Output Act Ext'!C15,'8.- Output Act Ext'!C15*'6.- FX rate'!E42)))</f>
        <v/>
      </c>
      <c r="D36" s="64" t="str">
        <f t="shared" si="8"/>
        <v/>
      </c>
      <c r="E36" s="72"/>
      <c r="F36" s="62" t="s">
        <v>57</v>
      </c>
      <c r="G36" s="64" t="str">
        <f>IF(G15="", "", IF(G$1="USD",G15*'6.- FX rate'!B53,IF('8.- Output Act Ext'!G$1="MXN",'8.- Output Act Ext'!G15,'8.- Output Act Ext'!G15*'6.- FX rate'!E53)))</f>
        <v/>
      </c>
      <c r="H36" s="64" t="str">
        <f>IF(H15="", "", IF(G$1="USD",H15*'6.- FX rate'!B54,IF('8.- Output Act Ext'!G$1="MXN",'8.- Output Act Ext'!H15,'8.- Output Act Ext'!H15*'6.- FX rate'!E54)))</f>
        <v/>
      </c>
      <c r="I36" s="64" t="str">
        <f t="shared" si="9"/>
        <v/>
      </c>
      <c r="J36" s="72"/>
      <c r="K36" s="62" t="s">
        <v>57</v>
      </c>
      <c r="L36" s="64" t="str">
        <f>IF(L15="", "", IF(L$1="USD",L15*'6.- FX rate'!B65,IF('8.- Output Act Ext'!L$1="MXN",'8.- Output Act Ext'!L15,'8.- Output Act Ext'!L15*'6.- FX rate'!E65)))</f>
        <v/>
      </c>
      <c r="M36" s="64" t="str">
        <f>IF(M15="", "", IF(L$1="USD",M15*'6.- FX rate'!B66,IF('8.- Output Act Ext'!L$1="MXN",'8.- Output Act Ext'!M15,'8.- Output Act Ext'!M15*'6.- FX rate'!E66)))</f>
        <v/>
      </c>
      <c r="N36" s="64" t="str">
        <f t="shared" si="10"/>
        <v/>
      </c>
      <c r="O36" s="72"/>
      <c r="P36" s="62" t="s">
        <v>57</v>
      </c>
      <c r="Q36" s="64" t="str">
        <f>IF(Q15="", "", IF(Q$1="USD",Q15*'6.- FX rate'!B77,IF('8.- Output Act Ext'!Q$1="MXN",'8.- Output Act Ext'!Q15,'8.- Output Act Ext'!Q15*'6.- FX rate'!E77)))</f>
        <v/>
      </c>
      <c r="R36" s="64" t="str">
        <f>IF(R15="", "", IF(Q$1="USD",R15*'6.- FX rate'!B78,IF('8.- Output Act Ext'!Q$1="MXN",'8.- Output Act Ext'!R15,'8.- Output Act Ext'!R15*'6.- FX rate'!E78)))</f>
        <v/>
      </c>
      <c r="S36" s="64" t="str">
        <f t="shared" si="11"/>
        <v/>
      </c>
    </row>
    <row r="37" spans="1:19" ht="15" customHeight="1">
      <c r="A37" s="65" t="s">
        <v>72</v>
      </c>
      <c r="B37" s="73"/>
      <c r="C37" s="73"/>
      <c r="D37" s="74" t="str">
        <f>IF(ISERROR(AVERAGE(D25:D36)), "", AVERAGE(D25:D36))</f>
        <v/>
      </c>
      <c r="E37" s="72"/>
      <c r="F37" s="65" t="s">
        <v>72</v>
      </c>
      <c r="G37" s="73"/>
      <c r="H37" s="73"/>
      <c r="I37" s="74" t="str">
        <f>IF(ISERROR(AVERAGE(I25:I36)), "", AVERAGE(I25:I36))</f>
        <v/>
      </c>
      <c r="J37" s="72"/>
      <c r="K37" s="65" t="s">
        <v>72</v>
      </c>
      <c r="L37" s="73"/>
      <c r="M37" s="73"/>
      <c r="N37" s="74" t="str">
        <f>IF(ISERROR(AVERAGE(N25:N36)), "", AVERAGE(N25:N36))</f>
        <v/>
      </c>
      <c r="O37" s="72"/>
      <c r="P37" s="65" t="s">
        <v>72</v>
      </c>
      <c r="Q37" s="73"/>
      <c r="R37" s="73"/>
      <c r="S37" s="74" t="str">
        <f>IF(ISERROR(AVERAGE(S25:S36)), "", AVERAGE(S25:S36))</f>
        <v/>
      </c>
    </row>
    <row r="38" spans="1:19" ht="15" customHeight="1">
      <c r="A38" s="61" t="s">
        <v>469</v>
      </c>
      <c r="B38" s="265">
        <f>B23</f>
        <v>2016</v>
      </c>
      <c r="C38" s="266"/>
      <c r="D38" s="267"/>
      <c r="E38" s="60"/>
      <c r="F38" s="61" t="s">
        <v>469</v>
      </c>
      <c r="G38" s="265">
        <f>G23</f>
        <v>2017</v>
      </c>
      <c r="H38" s="266"/>
      <c r="I38" s="267"/>
      <c r="J38" s="60"/>
      <c r="K38" s="61" t="s">
        <v>469</v>
      </c>
      <c r="L38" s="265">
        <f>L23</f>
        <v>2018</v>
      </c>
      <c r="M38" s="266"/>
      <c r="N38" s="267"/>
      <c r="O38" s="60"/>
      <c r="P38" s="61" t="s">
        <v>68</v>
      </c>
      <c r="Q38" s="265">
        <f>Q23</f>
        <v>2019</v>
      </c>
      <c r="R38" s="266"/>
      <c r="S38" s="267"/>
    </row>
    <row r="39" spans="1:19" ht="15" customHeight="1">
      <c r="A39" s="61"/>
      <c r="B39" s="58" t="s">
        <v>58</v>
      </c>
      <c r="C39" s="58" t="s">
        <v>59</v>
      </c>
      <c r="D39" s="75"/>
      <c r="E39" s="60"/>
      <c r="F39" s="61"/>
      <c r="G39" s="58" t="s">
        <v>58</v>
      </c>
      <c r="H39" s="58" t="s">
        <v>59</v>
      </c>
      <c r="I39" s="75"/>
      <c r="J39" s="60"/>
      <c r="K39" s="61"/>
      <c r="L39" s="58" t="s">
        <v>58</v>
      </c>
      <c r="M39" s="58" t="s">
        <v>59</v>
      </c>
      <c r="N39" s="75"/>
      <c r="O39" s="60"/>
      <c r="P39" s="61"/>
      <c r="Q39" s="58" t="s">
        <v>58</v>
      </c>
      <c r="R39" s="58" t="s">
        <v>59</v>
      </c>
      <c r="S39" s="75"/>
    </row>
    <row r="40" spans="1:19" ht="15" customHeight="1">
      <c r="A40" s="62" t="s">
        <v>69</v>
      </c>
      <c r="B40" s="64" t="str">
        <f>IF(B19="", "", IF(B$1="USD",B19*'6.- FX rate'!B84,IF('8.- Output Act Ext'!B$1="MXN",'8.- Output Act Ext'!B19,'8.- Output Act Ext'!B19*'6.- FX rate'!E84)))</f>
        <v/>
      </c>
      <c r="C40" s="64" t="str">
        <f>IF(C19="", "", IF(B$1="USD",C19*'6.- FX rate'!B85,IF('8.- Output Act Ext'!B$1="MXN",'8.- Output Act Ext'!C19,'8.- Output Act Ext'!C19*'6.- FX rate'!E85)))</f>
        <v/>
      </c>
      <c r="D40" s="76"/>
      <c r="E40" s="72"/>
      <c r="F40" s="62" t="s">
        <v>69</v>
      </c>
      <c r="G40" s="64">
        <f>IF(G19="", "", IF(G$1="USD",G19*'6.- FX rate'!B85,IF('8.- Output Act Ext'!G$1="MXN",'8.- Output Act Ext'!G19,'8.- Output Act Ext'!G19*'6.- FX rate'!E85)))</f>
        <v>0</v>
      </c>
      <c r="H40" s="64" t="str">
        <f>IF(H19="", "", IF(G$1="USD",H19*'6.- FX rate'!B86,IF('8.- Output Act Ext'!G$1="MXN",'8.- Output Act Ext'!H19,'8.- Output Act Ext'!H19*'6.- FX rate'!E86)))</f>
        <v/>
      </c>
      <c r="I40" s="76"/>
      <c r="J40" s="72"/>
      <c r="K40" s="62" t="s">
        <v>69</v>
      </c>
      <c r="L40" s="64">
        <f>IF(L19="", "", IF(L$1="USD",L19*'6.- FX rate'!B86,IF('8.- Output Act Ext'!L$1="MXN",'8.- Output Act Ext'!L19,'8.- Output Act Ext'!L19*'6.- FX rate'!E86)))</f>
        <v>0</v>
      </c>
      <c r="M40" s="64" t="str">
        <f>IF(M19="", "", IF(L$1="USD",M19*'6.- FX rate'!B87,IF('8.- Output Act Ext'!L$1="MXN",'8.- Output Act Ext'!M19,'8.- Output Act Ext'!M19*'6.- FX rate'!E87)))</f>
        <v/>
      </c>
      <c r="N40" s="76"/>
      <c r="O40" s="72"/>
      <c r="P40" s="62" t="s">
        <v>69</v>
      </c>
      <c r="Q40" s="64">
        <f>IF(Q19="", "", IF(Q$1="USD",Q19*'6.- FX rate'!B87,IF('8.- Output Act Ext'!Q$1="MXN",'8.- Output Act Ext'!Q19,'8.- Output Act Ext'!Q19*'6.- FX rate'!E87)))</f>
        <v>0</v>
      </c>
      <c r="R40" s="64" t="str">
        <f>IF(R19="", "", IF(Q$1="USD",R19*'6.- FX rate'!B88,IF('8.- Output Act Ext'!Q$1="MXN",'8.- Output Act Ext'!R19,'8.- Output Act Ext'!R19*'6.- FX rate'!E88)))</f>
        <v/>
      </c>
      <c r="S40" s="76"/>
    </row>
    <row r="41" spans="1:19" ht="15" customHeight="1">
      <c r="A41" s="62" t="s">
        <v>70</v>
      </c>
      <c r="B41" s="64" t="str">
        <f>IF(B20="", "", IF(B$1="USD",B20*'6.- FX rate'!B84,IF('8.- Output Act Ext'!B$1="MXN",'8.- Output Act Ext'!B20,'8.- Output Act Ext'!B20*'6.- FX rate'!E84)))</f>
        <v/>
      </c>
      <c r="C41" s="64" t="str">
        <f>IF(C20="", "", IF(B$1="USD",C20*'6.- FX rate'!B85,IF('8.- Output Act Ext'!B$1="MXN",'8.- Output Act Ext'!C20,'8.- Output Act Ext'!C20*'6.- FX rate'!E85)))</f>
        <v/>
      </c>
      <c r="D41" s="77" t="s">
        <v>60</v>
      </c>
      <c r="E41" s="72"/>
      <c r="F41" s="62" t="s">
        <v>70</v>
      </c>
      <c r="G41" s="64">
        <f>IF(G20="", "", IF(G$1="USD",G20*'6.- FX rate'!B85,IF('8.- Output Act Ext'!G$1="MXN",'8.- Output Act Ext'!G20,'8.- Output Act Ext'!G20*'6.- FX rate'!E85)))</f>
        <v>0</v>
      </c>
      <c r="H41" s="64" t="str">
        <f>IF(H20="", "", IF(G$1="USD",H20*'6.- FX rate'!B86,IF('8.- Output Act Ext'!G$1="MXN",'8.- Output Act Ext'!H20,'8.- Output Act Ext'!H20*'6.- FX rate'!E86)))</f>
        <v/>
      </c>
      <c r="I41" s="77" t="s">
        <v>60</v>
      </c>
      <c r="J41" s="72"/>
      <c r="K41" s="62" t="s">
        <v>70</v>
      </c>
      <c r="L41" s="64">
        <f>IF(L20="", "", IF(L$1="USD",L20*'6.- FX rate'!B86,IF('8.- Output Act Ext'!L$1="MXN",'8.- Output Act Ext'!L20,'8.- Output Act Ext'!L20*'6.- FX rate'!E86)))</f>
        <v>0</v>
      </c>
      <c r="M41" s="64" t="str">
        <f>IF(M20="", "", IF(L$1="USD",M20*'6.- FX rate'!B87,IF('8.- Output Act Ext'!L$1="MXN",'8.- Output Act Ext'!M20,'8.- Output Act Ext'!M20*'6.- FX rate'!E87)))</f>
        <v/>
      </c>
      <c r="N41" s="77" t="s">
        <v>60</v>
      </c>
      <c r="O41" s="72"/>
      <c r="P41" s="62" t="s">
        <v>70</v>
      </c>
      <c r="Q41" s="64">
        <f>IF(Q20="", "", IF(Q$1="USD",Q20*'6.- FX rate'!B87,IF('8.- Output Act Ext'!Q$1="MXN",'8.- Output Act Ext'!Q20,'8.- Output Act Ext'!Q20*'6.- FX rate'!E87)))</f>
        <v>0</v>
      </c>
      <c r="R41" s="64" t="str">
        <f>IF(R20="", "", IF(Q$1="USD",R20*'6.- FX rate'!B88,IF('8.- Output Act Ext'!Q$1="MXN",'8.- Output Act Ext'!R20,'8.- Output Act Ext'!R20*'6.- FX rate'!E88)))</f>
        <v/>
      </c>
      <c r="S41" s="77" t="s">
        <v>60</v>
      </c>
    </row>
    <row r="42" spans="1:19" ht="15" customHeight="1">
      <c r="A42" s="62" t="s">
        <v>395</v>
      </c>
      <c r="B42" s="70" t="str">
        <f>IF(B41="", B40, IF(B41&gt;B40, "", B40-B41))</f>
        <v/>
      </c>
      <c r="C42" s="70" t="str">
        <f>IF(C41="", C40, IF(C41&gt;C40, "", C40-C41))</f>
        <v/>
      </c>
      <c r="D42" s="70" t="str">
        <f>IF(SUM(B42:C42)&gt;0, AVERAGE(B42:C42), "")</f>
        <v/>
      </c>
      <c r="E42" s="72"/>
      <c r="F42" s="62" t="s">
        <v>395</v>
      </c>
      <c r="G42" s="70">
        <f>IF(G41="", G40, IF(G41&gt;G40, "", G40-G41))</f>
        <v>0</v>
      </c>
      <c r="H42" s="70" t="str">
        <f>IF(H41="", H40, IF(H41&gt;H40, "", H40-H41))</f>
        <v/>
      </c>
      <c r="I42" s="70" t="str">
        <f>IF(SUM(G42:H42)&gt;0, AVERAGE(G42:H42), "")</f>
        <v/>
      </c>
      <c r="J42" s="72"/>
      <c r="K42" s="62" t="s">
        <v>395</v>
      </c>
      <c r="L42" s="70">
        <f>IF(L41="", L40, IF(L41&gt;L40, "", L40-L41))</f>
        <v>0</v>
      </c>
      <c r="M42" s="70" t="str">
        <f>IF(M41="", M40, IF(M41&gt;M40, "", M40-M41))</f>
        <v/>
      </c>
      <c r="N42" s="70" t="str">
        <f>IF(SUM(L42:M42)&gt;0, AVERAGE(L42:M42), "")</f>
        <v/>
      </c>
      <c r="O42" s="72"/>
      <c r="P42" s="62" t="s">
        <v>395</v>
      </c>
      <c r="Q42" s="70">
        <f>IF(Q41="", Q40, IF(Q41&gt;Q40, "", Q40-Q41))</f>
        <v>0</v>
      </c>
      <c r="R42" s="70" t="str">
        <f>IF(R41="", R40, IF(R41&gt;R40, "", R40-R41))</f>
        <v/>
      </c>
      <c r="S42" s="70" t="str">
        <f>IF(SUM(Q42:R42)&gt;0, AVERAGE(Q42:R42), "")</f>
        <v/>
      </c>
    </row>
    <row r="43" spans="1:19" ht="15" customHeight="1">
      <c r="A43" s="60"/>
      <c r="B43" s="60"/>
      <c r="C43" s="60"/>
      <c r="D43" s="60"/>
      <c r="E43" s="60"/>
      <c r="F43" s="60"/>
      <c r="G43" s="60"/>
      <c r="H43" s="60"/>
      <c r="I43" s="60"/>
      <c r="J43" s="60"/>
      <c r="K43" s="60"/>
      <c r="L43" s="60"/>
      <c r="M43" s="60"/>
      <c r="N43" s="60"/>
      <c r="O43" s="60"/>
      <c r="P43" s="60"/>
      <c r="Q43" s="60"/>
      <c r="R43" s="60"/>
      <c r="S43" s="60"/>
    </row>
    <row r="44" spans="1:19" ht="15.75" thickBot="1">
      <c r="A44" s="60"/>
      <c r="B44" s="60"/>
      <c r="C44" s="60"/>
      <c r="D44" s="60"/>
      <c r="E44" s="60"/>
      <c r="F44" s="60"/>
      <c r="G44" s="60"/>
      <c r="H44" s="60"/>
      <c r="I44" s="60"/>
      <c r="J44" s="60"/>
      <c r="K44" s="60"/>
      <c r="L44" s="60"/>
      <c r="M44" s="60"/>
      <c r="N44" s="60"/>
      <c r="O44" s="60"/>
      <c r="P44" s="60"/>
      <c r="Q44" s="60"/>
      <c r="R44" s="60"/>
      <c r="S44" s="60"/>
    </row>
    <row r="45" spans="1:19">
      <c r="A45" s="253" t="s">
        <v>502</v>
      </c>
      <c r="B45" s="254"/>
      <c r="C45" s="254"/>
      <c r="D45" s="254"/>
      <c r="E45" s="254"/>
      <c r="F45" s="255"/>
      <c r="G45" s="60"/>
      <c r="H45" s="60"/>
      <c r="I45" s="60"/>
      <c r="J45" s="60"/>
      <c r="K45" s="60"/>
      <c r="L45" s="60"/>
      <c r="M45" s="60"/>
      <c r="N45" s="60"/>
      <c r="O45" s="60"/>
      <c r="P45" s="60"/>
      <c r="Q45" s="60"/>
      <c r="R45" s="60"/>
      <c r="S45" s="60"/>
    </row>
    <row r="46" spans="1:19">
      <c r="A46" s="256"/>
      <c r="B46" s="257"/>
      <c r="C46" s="257"/>
      <c r="D46" s="257"/>
      <c r="E46" s="257"/>
      <c r="F46" s="258"/>
      <c r="G46" s="60"/>
      <c r="H46" s="60"/>
      <c r="I46" s="60"/>
      <c r="J46" s="60"/>
      <c r="K46" s="60"/>
      <c r="L46" s="60"/>
      <c r="M46" s="60"/>
      <c r="N46" s="60"/>
      <c r="O46" s="60"/>
      <c r="P46" s="60"/>
      <c r="Q46" s="60"/>
      <c r="R46" s="60"/>
      <c r="S46" s="60"/>
    </row>
    <row r="47" spans="1:19">
      <c r="A47" s="256"/>
      <c r="B47" s="257"/>
      <c r="C47" s="257"/>
      <c r="D47" s="257"/>
      <c r="E47" s="257"/>
      <c r="F47" s="258"/>
      <c r="G47" s="60"/>
      <c r="H47" s="60"/>
      <c r="I47" s="60"/>
      <c r="J47" s="60"/>
      <c r="K47" s="60"/>
      <c r="L47" s="60"/>
      <c r="M47" s="60"/>
      <c r="N47" s="60"/>
      <c r="O47" s="60"/>
      <c r="P47" s="60"/>
      <c r="Q47" s="60"/>
      <c r="R47" s="60"/>
      <c r="S47" s="60"/>
    </row>
    <row r="48" spans="1:19" ht="15.75" thickBot="1">
      <c r="A48" s="259"/>
      <c r="B48" s="260"/>
      <c r="C48" s="260"/>
      <c r="D48" s="260"/>
      <c r="E48" s="260"/>
      <c r="F48" s="261"/>
      <c r="G48" s="60"/>
      <c r="H48" s="60"/>
      <c r="I48" s="60"/>
      <c r="J48" s="60"/>
      <c r="K48" s="60"/>
      <c r="L48" s="60"/>
      <c r="M48" s="60"/>
      <c r="N48" s="60"/>
      <c r="O48" s="60"/>
      <c r="P48" s="60"/>
      <c r="Q48" s="60"/>
      <c r="R48" s="60"/>
      <c r="S48" s="60"/>
    </row>
  </sheetData>
  <sheetProtection algorithmName="SHA-512" hashValue="vLinRI6N/Pti3SuTOBrNarAAVBXhN4tpdf1l6j+gyLX6jf+ro1NRUWopj1dPzXCsSkYJwzoQNBG0ZclbmCFdyQ==" saltValue="zeKWYD3VDk9OlP9jY1Enzw==" spinCount="100000" sheet="1" objects="1" scenarios="1"/>
  <mergeCells count="17">
    <mergeCell ref="A45:F48"/>
    <mergeCell ref="B38:D38"/>
    <mergeCell ref="G38:I38"/>
    <mergeCell ref="L38:N38"/>
    <mergeCell ref="Q38:S38"/>
    <mergeCell ref="B2:D2"/>
    <mergeCell ref="G2:I2"/>
    <mergeCell ref="L2:N2"/>
    <mergeCell ref="Q2:S2"/>
    <mergeCell ref="B23:D23"/>
    <mergeCell ref="G23:I23"/>
    <mergeCell ref="L23:N23"/>
    <mergeCell ref="Q23:S23"/>
    <mergeCell ref="B17:D17"/>
    <mergeCell ref="G17:I17"/>
    <mergeCell ref="L17:N17"/>
    <mergeCell ref="Q17:S17"/>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Parámetros!$A$6:$A$25</xm:f>
          </x14:formula1>
          <xm:sqref>B1 L1 G1 Q1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tabColor theme="8" tint="-0.249977111117893"/>
  </sheetPr>
  <dimension ref="A1:F14"/>
  <sheetViews>
    <sheetView zoomScaleNormal="100" workbookViewId="0"/>
  </sheetViews>
  <sheetFormatPr baseColWidth="10" defaultColWidth="11.42578125" defaultRowHeight="15"/>
  <cols>
    <col min="1" max="1" width="43.140625" style="171" customWidth="1"/>
    <col min="2" max="5" width="24.42578125" style="171" customWidth="1"/>
    <col min="6" max="6" width="14.28515625" style="171" bestFit="1" customWidth="1"/>
    <col min="7" max="16384" width="11.42578125" style="171"/>
  </cols>
  <sheetData>
    <row r="1" spans="1:6" ht="31.35" customHeight="1">
      <c r="A1" s="39" t="str">
        <f>IF(COUNTA('2.- Input Datos'!D6)=1, '2.- Input Datos'!D6, "")</f>
        <v>AUTOMOTRIZ</v>
      </c>
      <c r="B1" s="39">
        <v>2016</v>
      </c>
      <c r="C1" s="39">
        <v>2017</v>
      </c>
      <c r="D1" s="39">
        <v>2018</v>
      </c>
      <c r="E1" s="39">
        <v>2019</v>
      </c>
    </row>
    <row r="2" spans="1:6" ht="27.75" customHeight="1">
      <c r="A2" s="36" t="s">
        <v>451</v>
      </c>
      <c r="B2" s="37" t="str">
        <f>+'7.- Output Info Fin maq'!$C$12</f>
        <v/>
      </c>
      <c r="C2" s="37" t="str">
        <f>+'7.- Output Info Fin maq'!$C$35</f>
        <v/>
      </c>
      <c r="D2" s="37" t="str">
        <f>+'7.- Output Info Fin maq'!$C$58</f>
        <v/>
      </c>
      <c r="E2" s="37" t="str">
        <f>+'7.- Output Info Fin maq'!$C$81</f>
        <v/>
      </c>
    </row>
    <row r="3" spans="1:6" ht="27.75" customHeight="1">
      <c r="A3" s="36" t="s">
        <v>435</v>
      </c>
      <c r="B3" s="37" t="e">
        <f>+('7.- Output Info Fin maq'!$C$12/'7.- Output Info Fin maq'!$C$3)*360</f>
        <v>#VALUE!</v>
      </c>
      <c r="C3" s="37" t="e">
        <f>+('7.- Output Info Fin maq'!$C$35/'7.- Output Info Fin maq'!$C$26)*360</f>
        <v>#VALUE!</v>
      </c>
      <c r="D3" s="37" t="e">
        <f>+('7.- Output Info Fin maq'!$C$58/'7.- Output Info Fin maq'!$C$49)*360</f>
        <v>#VALUE!</v>
      </c>
      <c r="E3" s="37" t="e">
        <f>+('7.- Output Info Fin maq'!$C$81/'7.- Output Info Fin maq'!$C$72)*360</f>
        <v>#VALUE!</v>
      </c>
    </row>
    <row r="4" spans="1:6" ht="27.75" customHeight="1">
      <c r="A4" s="36" t="s">
        <v>438</v>
      </c>
      <c r="B4" s="37" t="e">
        <f>+IF(B3&gt;60,(60/B3)*'7.- Output Info Fin maq'!$C$12,'7.- Output Info Fin maq'!$C$12)</f>
        <v>#VALUE!</v>
      </c>
      <c r="C4" s="37" t="e">
        <f>+IF(C3&gt;60,(60/C3)*'7.- Output Info Fin maq'!$C$35,'7.- Output Info Fin maq'!$C$35)</f>
        <v>#VALUE!</v>
      </c>
      <c r="D4" s="37" t="e">
        <f>+IF(D3&gt;60,(60/D3)*'7.- Output Info Fin maq'!$C$58,'7.- Output Info Fin maq'!$C$58)</f>
        <v>#VALUE!</v>
      </c>
      <c r="E4" s="37" t="e">
        <f>+IF(E3&gt;60,(60/E3)*'7.- Output Info Fin maq'!$C$81,'7.- Output Info Fin maq'!$C$81)</f>
        <v>#VALUE!</v>
      </c>
      <c r="F4" s="175"/>
    </row>
    <row r="5" spans="1:6" ht="27.75" customHeight="1">
      <c r="A5" s="36" t="s">
        <v>501</v>
      </c>
      <c r="B5" s="37" t="e">
        <f>+IF(B3&lt;=60,"0",IF($B$3&gt;60,(($B$3-60)/$B$3)*'7.- Output Info Fin maq'!$C$12,'7.- Output Info Fin maq'!$C$12))</f>
        <v>#VALUE!</v>
      </c>
      <c r="C5" s="37" t="e">
        <f>+IF(C3&lt;=60,"0",IF($C$3&gt;60,(($C$3-60)/$C$3)*'7.- Output Info Fin maq'!$C$35,'7.- Output Info Fin maq'!$C$35))</f>
        <v>#VALUE!</v>
      </c>
      <c r="D5" s="37" t="e">
        <f>+IF(D3&lt;=60,"0",IF($D$3&gt;60,(($D$3-60)/$D$3)*'7.- Output Info Fin maq'!$C$58,'7.- Output Info Fin maq'!$C$58))</f>
        <v>#VALUE!</v>
      </c>
      <c r="E5" s="37" t="e">
        <f>+IF(E3&lt;=60,"0",IF($E$3&gt;60,(($E$3-60)/$E$3)*'7.- Output Info Fin maq'!$C$81,'7.- Output Info Fin maq'!$C$81))</f>
        <v>#VALUE!</v>
      </c>
    </row>
    <row r="6" spans="1:6" ht="27.75" customHeight="1">
      <c r="A6" s="36" t="s">
        <v>462</v>
      </c>
      <c r="B6" s="38" t="e">
        <f>+IF(B3&lt;Parámetros!$F$11,Parámetros!$H$10,IF('9.- Ajuste por CxC'!B3&gt;=Parámetros!$F$11,IF('9.- Ajuste por CxC'!B3&lt;=Parámetros!$G$11,Parámetros!$H$11,IF('9.- Ajuste por CxC'!B3&gt;=Parámetros!$F$12,IF('9.- Ajuste por CxC'!B3&lt;=Parámetros!$G$12,Parámetros!$H$12,IF('9.- Ajuste por CxC'!B3&gt;=Parámetros!$F$13,IF('9.- Ajuste por CxC'!B3&lt;=Parámetros!$G$13,Parámetros!$H$13,IF('9.- Ajuste por CxC'!B3&gt;=Parámetros!$F$14,IF('9.- Ajuste por CxC'!B3&lt;=Parámetros!$G$14,Parámetros!$H$14,IF('9.- Ajuste por CxC'!B3&gt;=Parámetros!$F$15,IF('9.- Ajuste por CxC'!B3&lt;=Parámetros!$G$15,Parámetros!$H$15,IF('9.- Ajuste por CxC'!B3&gt;=Parámetros!$F$16,IF('9.- Ajuste por CxC'!B3&lt;=Parámetros!$G$16,Parámetros!$H$16,IF('9.- Ajuste por CxC'!B3&gt;=Parámetros!$F$17,IF('9.- Ajuste por CxC'!B3&lt;=Parámetros!$G$17,Parámetros!$H$17,IF('9.- Ajuste por CxC'!B3&gt;=Parámetros!$F$18,IF('9.- Ajuste por CxC'!B3&lt;=Parámetros!$G$18,Parámetros!$H$18,IF('9.- Ajuste por CxC'!B3&gt;=Parámetros!$F$19,IF('9.- Ajuste por CxC'!B3&lt;=Parámetros!$G$19,Parámetros!$H$19,IF('9.- Ajuste por CxC'!B3&gt;=Parámetros!$F$20,IF('9.- Ajuste por CxC'!B3&lt;=Parámetros!$G$20,Parámetros!$H$20,IF('9.- Ajuste por CxC'!B3&gt;=Parámetros!$F$21,IF('9.- Ajuste por CxC'!B3&lt;=Parámetros!$G$21,Parámetros!$H$21,"")))))))))))))))))))))))</f>
        <v>#VALUE!</v>
      </c>
      <c r="C6" s="38" t="e">
        <f>+IF(C3&lt;Parámetros!$F$11,Parámetros!$H$10,IF('9.- Ajuste por CxC'!C3&gt;=Parámetros!$F$11,IF('9.- Ajuste por CxC'!C3&lt;=Parámetros!$G$11,Parámetros!$H$11,IF('9.- Ajuste por CxC'!C3&gt;=Parámetros!$F$12,IF('9.- Ajuste por CxC'!C3&lt;=Parámetros!$G$12,Parámetros!$H$12,IF('9.- Ajuste por CxC'!C3&gt;=Parámetros!$F$13,IF('9.- Ajuste por CxC'!C3&lt;=Parámetros!$G$13,Parámetros!$H$13,IF('9.- Ajuste por CxC'!C3&gt;=Parámetros!$F$14,IF('9.- Ajuste por CxC'!C3&lt;=Parámetros!$G$14,Parámetros!$H$14,IF('9.- Ajuste por CxC'!C3&gt;=Parámetros!$F$15,IF('9.- Ajuste por CxC'!C3&lt;=Parámetros!$G$15,Parámetros!$H$15,IF('9.- Ajuste por CxC'!C3&gt;=Parámetros!$F$16,IF('9.- Ajuste por CxC'!C3&lt;=Parámetros!$G$16,Parámetros!$H$16,IF('9.- Ajuste por CxC'!C3&gt;=Parámetros!$F$17,IF('9.- Ajuste por CxC'!C3&lt;=Parámetros!$G$17,Parámetros!$H$17,IF('9.- Ajuste por CxC'!C3&gt;=Parámetros!$F$18,IF('9.- Ajuste por CxC'!C3&lt;=Parámetros!$G$18,Parámetros!$H$18,IF('9.- Ajuste por CxC'!C3&gt;=Parámetros!$F$19,IF('9.- Ajuste por CxC'!C3&lt;=Parámetros!$G$19,Parámetros!$H$19,IF('9.- Ajuste por CxC'!C3&gt;=Parámetros!$F$20,IF('9.- Ajuste por CxC'!C3&lt;=Parámetros!$G$20,Parámetros!$H$20,IF('9.- Ajuste por CxC'!C3&gt;=Parámetros!$F$21,IF('9.- Ajuste por CxC'!C3&lt;=Parámetros!$G$21,Parámetros!$H$21,"")))))))))))))))))))))))</f>
        <v>#VALUE!</v>
      </c>
      <c r="D6" s="38" t="e">
        <f>+IF(D3&lt;Parámetros!$F$11,Parámetros!$H$10,IF('9.- Ajuste por CxC'!D3&gt;=Parámetros!$F$11,IF('9.- Ajuste por CxC'!D3&lt;=Parámetros!$G$11,Parámetros!$H$11,IF('9.- Ajuste por CxC'!D3&gt;=Parámetros!$F$12,IF('9.- Ajuste por CxC'!D3&lt;=Parámetros!$G$12,Parámetros!$H$12,IF('9.- Ajuste por CxC'!D3&gt;=Parámetros!$F$13,IF('9.- Ajuste por CxC'!D3&lt;=Parámetros!$G$13,Parámetros!$H$13,IF('9.- Ajuste por CxC'!D3&gt;=Parámetros!$F$14,IF('9.- Ajuste por CxC'!D3&lt;=Parámetros!$G$14,Parámetros!$H$14,IF('9.- Ajuste por CxC'!D3&gt;=Parámetros!$F$15,IF('9.- Ajuste por CxC'!D3&lt;=Parámetros!$G$15,Parámetros!$H$15,IF('9.- Ajuste por CxC'!D3&gt;=Parámetros!$F$16,IF('9.- Ajuste por CxC'!D3&lt;=Parámetros!$G$16,Parámetros!$H$16,IF('9.- Ajuste por CxC'!D3&gt;=Parámetros!$F$17,IF('9.- Ajuste por CxC'!D3&lt;=Parámetros!$G$17,Parámetros!$H$17,IF('9.- Ajuste por CxC'!D3&gt;=Parámetros!$F$18,IF('9.- Ajuste por CxC'!D3&lt;=Parámetros!$G$18,Parámetros!$H$18,IF('9.- Ajuste por CxC'!D3&gt;=Parámetros!$F$19,IF('9.- Ajuste por CxC'!D3&lt;=Parámetros!$G$19,Parámetros!$H$19,IF('9.- Ajuste por CxC'!D3&gt;=Parámetros!$F$20,IF('9.- Ajuste por CxC'!D3&lt;=Parámetros!$G$20,Parámetros!$H$20,IF('9.- Ajuste por CxC'!D3&gt;=Parámetros!$F$21,IF('9.- Ajuste por CxC'!D3&lt;=Parámetros!$G$21,Parámetros!$H$21,"")))))))))))))))))))))))</f>
        <v>#VALUE!</v>
      </c>
      <c r="E6" s="38" t="e">
        <f>+IF(E3&lt;Parámetros!$F$11,Parámetros!$H$10,IF('9.- Ajuste por CxC'!E3&gt;=Parámetros!$F$11,IF('9.- Ajuste por CxC'!E3&lt;=Parámetros!$G$11,Parámetros!$H$11,IF('9.- Ajuste por CxC'!E3&gt;=Parámetros!$F$12,IF('9.- Ajuste por CxC'!E3&lt;=Parámetros!$G$12,Parámetros!$H$12,IF('9.- Ajuste por CxC'!E3&gt;=Parámetros!$F$13,IF('9.- Ajuste por CxC'!E3&lt;=Parámetros!$G$13,Parámetros!$H$13,IF('9.- Ajuste por CxC'!E3&gt;=Parámetros!$F$14,IF('9.- Ajuste por CxC'!E3&lt;=Parámetros!$G$14,Parámetros!$H$14,IF('9.- Ajuste por CxC'!E3&gt;=Parámetros!$F$15,IF('9.- Ajuste por CxC'!E3&lt;=Parámetros!$G$15,Parámetros!$H$15,IF('9.- Ajuste por CxC'!E3&gt;=Parámetros!$F$16,IF('9.- Ajuste por CxC'!E3&lt;=Parámetros!$G$16,Parámetros!$H$16,IF('9.- Ajuste por CxC'!E3&gt;=Parámetros!$F$17,IF('9.- Ajuste por CxC'!E3&lt;=Parámetros!$G$17,Parámetros!$H$17,IF('9.- Ajuste por CxC'!E3&gt;=Parámetros!$F$18,IF('9.- Ajuste por CxC'!E3&lt;=Parámetros!$G$18,Parámetros!$H$18,IF('9.- Ajuste por CxC'!E3&gt;=Parámetros!$F$19,IF('9.- Ajuste por CxC'!E3&lt;=Parámetros!$G$19,Parámetros!$H$19,IF('9.- Ajuste por CxC'!E3&gt;=Parámetros!$F$20,IF('9.- Ajuste por CxC'!E3&lt;=Parámetros!$G$20,Parámetros!$H$20,IF('9.- Ajuste por CxC'!E3&gt;=Parámetros!$F$21,IF('9.- Ajuste por CxC'!E3&lt;=Parámetros!$G$21,Parámetros!$H$21,"")))))))))))))))))))))))</f>
        <v>#VALUE!</v>
      </c>
    </row>
    <row r="7" spans="1:6" ht="27.75" customHeight="1">
      <c r="A7" s="36" t="s">
        <v>452</v>
      </c>
      <c r="B7" s="37" t="e">
        <f>IF(B3&lt;=60,"0",B5*(Parámetros!$H$23))</f>
        <v>#VALUE!</v>
      </c>
      <c r="C7" s="37" t="e">
        <f>IF(C3&lt;=60,"0",C5*(Parámetros!$H$24))</f>
        <v>#VALUE!</v>
      </c>
      <c r="D7" s="37" t="e">
        <f>IF(D3&lt;=60,"0",D5*(Parámetros!$H$25))</f>
        <v>#VALUE!</v>
      </c>
      <c r="E7" s="37" t="e">
        <f>IF(E3&lt;=60,"0",E5*(Parámetros!$H$26))</f>
        <v>#VALUE!</v>
      </c>
    </row>
    <row r="8" spans="1:6">
      <c r="A8" s="134"/>
      <c r="B8" s="138"/>
      <c r="C8" s="139"/>
      <c r="D8" s="140"/>
      <c r="E8" s="140"/>
    </row>
    <row r="9" spans="1:6" ht="15.75" thickBot="1">
      <c r="A9" s="134"/>
      <c r="B9" s="138"/>
      <c r="C9" s="141"/>
      <c r="D9" s="141"/>
      <c r="E9" s="141"/>
    </row>
    <row r="10" spans="1:6" ht="15" customHeight="1">
      <c r="A10" s="253" t="s">
        <v>502</v>
      </c>
      <c r="B10" s="254"/>
      <c r="C10" s="254"/>
      <c r="D10" s="254"/>
      <c r="E10" s="255"/>
    </row>
    <row r="11" spans="1:6">
      <c r="A11" s="256"/>
      <c r="B11" s="257"/>
      <c r="C11" s="257"/>
      <c r="D11" s="257"/>
      <c r="E11" s="258"/>
    </row>
    <row r="12" spans="1:6">
      <c r="A12" s="256"/>
      <c r="B12" s="257"/>
      <c r="C12" s="257"/>
      <c r="D12" s="257"/>
      <c r="E12" s="258"/>
    </row>
    <row r="13" spans="1:6">
      <c r="A13" s="256"/>
      <c r="B13" s="257"/>
      <c r="C13" s="257"/>
      <c r="D13" s="257"/>
      <c r="E13" s="258"/>
    </row>
    <row r="14" spans="1:6" ht="15.75" thickBot="1">
      <c r="A14" s="259"/>
      <c r="B14" s="260"/>
      <c r="C14" s="260"/>
      <c r="D14" s="260"/>
      <c r="E14" s="261"/>
    </row>
  </sheetData>
  <sheetProtection algorithmName="SHA-512" hashValue="W3//AwLh37Ue7Qv5VVIcjRqiDMwK+r0NpH8C28sSomdwvGTZ2QeXg8y5tpb5nR1GMCqRf0tg03/CIeMJR8oryA==" saltValue="1V51uNyn0mm3AcPlcrtv8A==" spinCount="100000" sheet="1" objects="1" scenarios="1"/>
  <mergeCells count="1">
    <mergeCell ref="A10:E14"/>
  </mergeCells>
  <pageMargins left="0.7" right="0.7" top="0.75" bottom="0.75" header="0.3" footer="0.3"/>
  <pageSetup orientation="portrait" r:id="rId1"/>
  <ignoredErrors>
    <ignoredError sqref="B6:E6"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1. Instrucciones</vt:lpstr>
      <vt:lpstr>2.- Input Datos</vt:lpstr>
      <vt:lpstr>3.- Input Info Maquiladora</vt:lpstr>
      <vt:lpstr>4.- Input Act Extr</vt:lpstr>
      <vt:lpstr>5.- Input Gast Extr</vt:lpstr>
      <vt:lpstr>6.- FX rate</vt:lpstr>
      <vt:lpstr>7.- Output Info Fin maq</vt:lpstr>
      <vt:lpstr>8.- Output Act Ext</vt:lpstr>
      <vt:lpstr>9.- Ajuste por CxC</vt:lpstr>
      <vt:lpstr>10.- Output Fast-Track</vt:lpstr>
      <vt:lpstr>Parámetros 2</vt:lpstr>
      <vt:lpstr>Parametros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SAT.PT.MAM.MPM</dc:creator>
  <cp:lastModifiedBy>Administrador</cp:lastModifiedBy>
  <dcterms:created xsi:type="dcterms:W3CDTF">2016-09-09T18:14:31Z</dcterms:created>
  <dcterms:modified xsi:type="dcterms:W3CDTF">2021-02-18T03:00:04Z</dcterms:modified>
</cp:coreProperties>
</file>